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323" documentId="8_{B2196CCD-B7C6-4149-A9EE-75BC837A5B3E}" xr6:coauthVersionLast="47" xr6:coauthVersionMax="47" xr10:uidLastSave="{8CEBE26B-A8D6-40EB-A32A-1C4E929211F3}"/>
  <bookViews>
    <workbookView xWindow="28680" yWindow="-120" windowWidth="29040" windowHeight="15840" xr2:uid="{00000000-000D-0000-FFFF-FFFF00000000}"/>
  </bookViews>
  <sheets>
    <sheet name="Instructions" sheetId="6" r:id="rId1"/>
    <sheet name="Cash Flow" sheetId="1" r:id="rId2"/>
    <sheet name="Cash Flow Chart" sheetId="2" r:id="rId3"/>
  </sheets>
  <definedNames>
    <definedName name="_Hlk165886807" localSheetId="0">Instructions!$A$23</definedName>
    <definedName name="_Hlk165887349" localSheetId="0">Instructions!$A$40</definedName>
    <definedName name="_Hlk165889620" localSheetId="0">Instructions!$A$28</definedName>
    <definedName name="Cash_beginning">'Cash Flow'!$C$11</definedName>
    <definedName name="Cash_minimum">'Cash Flow'!$C$8</definedName>
    <definedName name="Company_name">'Cash Flow'!$B$2</definedName>
    <definedName name="_xlnm.Print_Titles" localSheetId="1">'Cash Flow'!$10:$10</definedName>
    <definedName name="Start_date">'Cash Flow'!$C$6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E24" i="1"/>
  <c r="F24" i="1"/>
  <c r="G24" i="1"/>
  <c r="H24" i="1"/>
  <c r="I24" i="1"/>
  <c r="J24" i="1"/>
  <c r="K24" i="1"/>
  <c r="L24" i="1"/>
  <c r="M24" i="1"/>
  <c r="N24" i="1"/>
  <c r="O24" i="1"/>
  <c r="D24" i="1"/>
  <c r="E19" i="1"/>
  <c r="F19" i="1"/>
  <c r="G19" i="1"/>
  <c r="H19" i="1"/>
  <c r="I19" i="1"/>
  <c r="J19" i="1"/>
  <c r="K19" i="1"/>
  <c r="L19" i="1"/>
  <c r="M19" i="1"/>
  <c r="N19" i="1"/>
  <c r="O19" i="1"/>
  <c r="P22" i="1"/>
  <c r="P23" i="1"/>
  <c r="P21" i="1"/>
  <c r="P15" i="1"/>
  <c r="P16" i="1"/>
  <c r="P17" i="1"/>
  <c r="P18" i="1"/>
  <c r="P31" i="1"/>
  <c r="D55" i="1"/>
  <c r="H25" i="1" l="1"/>
  <c r="D25" i="1"/>
  <c r="O25" i="1"/>
  <c r="N25" i="1"/>
  <c r="M25" i="1"/>
  <c r="G25" i="1"/>
  <c r="E25" i="1"/>
  <c r="I25" i="1"/>
  <c r="K25" i="1"/>
  <c r="L25" i="1"/>
  <c r="J25" i="1"/>
  <c r="F25" i="1"/>
  <c r="P24" i="1"/>
  <c r="O8" i="1"/>
  <c r="N8" i="1"/>
  <c r="M8" i="1"/>
  <c r="L8" i="1"/>
  <c r="K8" i="1"/>
  <c r="J8" i="1"/>
  <c r="I8" i="1"/>
  <c r="H8" i="1"/>
  <c r="G8" i="1"/>
  <c r="F8" i="1"/>
  <c r="E8" i="1"/>
  <c r="D8" i="1"/>
  <c r="C27" i="1" l="1"/>
  <c r="C63" i="1" s="1"/>
  <c r="D11" i="1" l="1"/>
  <c r="D27" i="1" l="1"/>
  <c r="D37" i="2" l="1"/>
  <c r="P14" i="1" l="1"/>
  <c r="P19" i="1" s="1"/>
  <c r="P25" i="1" s="1"/>
  <c r="P58" i="1"/>
  <c r="P59" i="1"/>
  <c r="P60" i="1"/>
  <c r="P57" i="1"/>
  <c r="P32" i="1"/>
  <c r="P33" i="1"/>
  <c r="P34" i="1"/>
  <c r="P35" i="1"/>
  <c r="P36" i="1"/>
  <c r="P37" i="1"/>
  <c r="P38" i="1"/>
  <c r="P39" i="1"/>
  <c r="P40" i="1"/>
  <c r="P41" i="1"/>
  <c r="P42" i="1"/>
  <c r="P43" i="1"/>
  <c r="P44" i="1"/>
  <c r="P45" i="1"/>
  <c r="P46" i="1"/>
  <c r="P47" i="1"/>
  <c r="P48" i="1"/>
  <c r="P49" i="1"/>
  <c r="P50" i="1"/>
  <c r="P51" i="1"/>
  <c r="P52" i="1"/>
  <c r="P53" i="1"/>
  <c r="P54" i="1"/>
  <c r="P30" i="1"/>
  <c r="P61" i="1" l="1"/>
  <c r="D62" i="1"/>
  <c r="F55" i="1"/>
  <c r="F62" i="1" s="1"/>
  <c r="K55" i="1"/>
  <c r="K62" i="1" s="1"/>
  <c r="E55" i="1"/>
  <c r="E62" i="1" s="1"/>
  <c r="J55" i="1"/>
  <c r="J62" i="1" s="1"/>
  <c r="N55" i="1"/>
  <c r="N62" i="1" s="1"/>
  <c r="I55" i="1"/>
  <c r="I62" i="1" s="1"/>
  <c r="O55" i="1"/>
  <c r="O62" i="1" s="1"/>
  <c r="H55" i="1"/>
  <c r="H62" i="1" s="1"/>
  <c r="L55" i="1"/>
  <c r="L62" i="1" s="1"/>
  <c r="M55" i="1"/>
  <c r="M62" i="1" s="1"/>
  <c r="G55" i="1"/>
  <c r="G62" i="1" s="1"/>
  <c r="P62" i="1" l="1"/>
  <c r="C5" i="1" s="1"/>
  <c r="D63" i="1"/>
  <c r="E11" i="1" s="1"/>
  <c r="P55" i="1"/>
  <c r="E27" i="1" l="1"/>
  <c r="E63" i="1" s="1"/>
  <c r="F11" i="1" s="1"/>
  <c r="F27" i="1" s="1"/>
  <c r="F63" i="1" s="1"/>
  <c r="G11" i="1" s="1"/>
  <c r="G27" i="1" l="1"/>
  <c r="G63" i="1" s="1"/>
  <c r="H11" i="1" s="1"/>
  <c r="H27" i="1" l="1"/>
  <c r="H63" i="1" s="1"/>
  <c r="I11" i="1" s="1"/>
  <c r="I27" i="1" l="1"/>
  <c r="I63" i="1" s="1"/>
  <c r="J11" i="1" s="1"/>
  <c r="J27" i="1" l="1"/>
  <c r="J63" i="1" s="1"/>
  <c r="K11" i="1" s="1"/>
  <c r="K27" i="1" l="1"/>
  <c r="K63" i="1" s="1"/>
  <c r="L11" i="1" s="1"/>
  <c r="L27" i="1" l="1"/>
  <c r="L63" i="1" s="1"/>
  <c r="M11" i="1" s="1"/>
  <c r="M27" i="1" l="1"/>
  <c r="M63" i="1" s="1"/>
  <c r="N11" i="1" s="1"/>
  <c r="N27" i="1" l="1"/>
  <c r="N63" i="1" s="1"/>
  <c r="O11" i="1" s="1"/>
  <c r="O27" i="1" l="1"/>
  <c r="O63"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5290093-9F28-4539-B7D5-A81CDE2057D5}" keepAlive="1" name="Query - 12 Month Projection instructions" description="Connection to the '12 Month Projection instructions' query in the workbook." type="5" refreshedVersion="8" background="1" saveData="1">
    <dbPr connection="Provider=Microsoft.Mashup.OleDb.1;Data Source=$Workbook$;Location=&quot;12 Month Projection instructions&quot;;Extended Properties=&quot;&quot;" command="SELECT * FROM [12 Month Projection instructions]"/>
  </connection>
</connections>
</file>

<file path=xl/sharedStrings.xml><?xml version="1.0" encoding="utf-8"?>
<sst xmlns="http://schemas.openxmlformats.org/spreadsheetml/2006/main" count="203" uniqueCount="142">
  <si>
    <t>Advertising</t>
  </si>
  <si>
    <t>Utilities</t>
  </si>
  <si>
    <t>Miscellaneous</t>
  </si>
  <si>
    <t>SUBTOTAL</t>
  </si>
  <si>
    <t>Starting date</t>
  </si>
  <si>
    <t>Interest, other income</t>
  </si>
  <si>
    <t>Insurance (other than health)</t>
  </si>
  <si>
    <t>Supplies (not in COGS)</t>
  </si>
  <si>
    <t>Travel</t>
  </si>
  <si>
    <t>Other expenses</t>
  </si>
  <si>
    <t>Beginning</t>
  </si>
  <si>
    <t>Cash balance alert minimum</t>
  </si>
  <si>
    <t>Total</t>
  </si>
  <si>
    <t>Wages (less emp. credits)</t>
  </si>
  <si>
    <t>TOTAL CASH RECEIPTS</t>
  </si>
  <si>
    <t>Cash on hand (beginning of month)</t>
  </si>
  <si>
    <t>Total cash available</t>
  </si>
  <si>
    <t xml:space="preserve"> </t>
  </si>
  <si>
    <t>Combination chart showing Cash on Hand Minimum Alert and Cash Flow Projection is in this cell.</t>
  </si>
  <si>
    <t>Grants</t>
  </si>
  <si>
    <t xml:space="preserve">Investments </t>
  </si>
  <si>
    <t>NON-OPERATING REVENUE</t>
  </si>
  <si>
    <t>OPERATING REVENUE</t>
  </si>
  <si>
    <t>Cash Sales</t>
  </si>
  <si>
    <t>Jan-24</t>
  </si>
  <si>
    <t>Feb-24</t>
  </si>
  <si>
    <t>Mar-24</t>
  </si>
  <si>
    <t>Apr-24</t>
  </si>
  <si>
    <t>May-24</t>
  </si>
  <si>
    <t>Jun-24</t>
  </si>
  <si>
    <t>Jul-24</t>
  </si>
  <si>
    <t>Aug-24</t>
  </si>
  <si>
    <t>Sep-24</t>
  </si>
  <si>
    <t>Oct-24</t>
  </si>
  <si>
    <t>Nov-24</t>
  </si>
  <si>
    <t>Dec-24</t>
  </si>
  <si>
    <t>BOP #</t>
  </si>
  <si>
    <t>End Date</t>
  </si>
  <si>
    <t>EXPENSES PAID OUT</t>
  </si>
  <si>
    <t>TOTAL EXPENSES PAID OUT</t>
  </si>
  <si>
    <t>Net Income</t>
  </si>
  <si>
    <t xml:space="preserve">   </t>
  </si>
  <si>
    <t>Business Name</t>
  </si>
  <si>
    <t>Yearly</t>
  </si>
  <si>
    <r>
      <t>1. Legal Business Name</t>
    </r>
    <r>
      <rPr>
        <sz val="12"/>
        <rFont val="Arial"/>
        <family val="2"/>
      </rPr>
      <t>: Enter the name of the cannabis business to include a DBA, if applicable.</t>
    </r>
  </si>
  <si>
    <t>Entry: ABC Dispensary</t>
  </si>
  <si>
    <r>
      <t>2. Business Operating Permit (BOP) Number</t>
    </r>
    <r>
      <rPr>
        <sz val="12"/>
        <rFont val="Arial"/>
        <family val="2"/>
      </rPr>
      <t>: Enter the business operating permit application number received when the application was submitted in the permitting portal.</t>
    </r>
  </si>
  <si>
    <r>
      <t>3. Net Income</t>
    </r>
    <r>
      <rPr>
        <sz val="12"/>
        <rFont val="Arial"/>
        <family val="2"/>
      </rPr>
      <t>: The form will calculate the net income after all the information is inserted by the applicant. </t>
    </r>
  </si>
  <si>
    <t>Entry: March 2024</t>
  </si>
  <si>
    <t>Entry: February 2025</t>
  </si>
  <si>
    <r>
      <t>5. End Date</t>
    </r>
    <r>
      <rPr>
        <sz val="12"/>
        <rFont val="Arial"/>
        <family val="2"/>
      </rPr>
      <t>: Enter the month and year after 12 months since the BOP application was submitted.</t>
    </r>
  </si>
  <si>
    <t>Entry: $5,000</t>
  </si>
  <si>
    <r>
      <t>6. Cash Balance Alert Minimum</t>
    </r>
    <r>
      <rPr>
        <sz val="12"/>
        <rFont val="Arial"/>
        <family val="2"/>
      </rPr>
      <t>: Enter the amount of cash reserved on hand to offset any unplanned cash outflows.</t>
    </r>
  </si>
  <si>
    <t>Entry: January 2024 - $10,000</t>
  </si>
  <si>
    <t>Entry: January 2024 - $20,000</t>
  </si>
  <si>
    <r>
      <t>9. Loan Proceeds:</t>
    </r>
    <r>
      <rPr>
        <sz val="12"/>
        <rFont val="Arial"/>
        <family val="2"/>
      </rPr>
      <t xml:space="preserve"> Enter the amount of loans the business received to operate the business. For example, the amount of money you received from the CORE Capital Loan Program.</t>
    </r>
  </si>
  <si>
    <r>
      <t>10. Investment</t>
    </r>
    <r>
      <rPr>
        <sz val="12"/>
        <rFont val="Arial"/>
        <family val="2"/>
      </rPr>
      <t xml:space="preserve">: Enter the amount of money received in interest payments, dividends, capital gains realized with the sale of stock or other assets, and any profit made through another investment type. </t>
    </r>
  </si>
  <si>
    <t>Entry: January 2024 - $500</t>
  </si>
  <si>
    <r>
      <t>11. Interest, other income:</t>
    </r>
    <r>
      <rPr>
        <sz val="12"/>
        <rFont val="Arial"/>
        <family val="2"/>
      </rPr>
      <t xml:space="preserve"> Enter the amount of income that does not come from a company's main business, such as interest.</t>
    </r>
  </si>
  <si>
    <t>Entry: January 2024 - $1,500</t>
  </si>
  <si>
    <r>
      <t>13. Cash Sales:</t>
    </r>
    <r>
      <rPr>
        <sz val="12"/>
        <rFont val="Arial"/>
        <family val="2"/>
      </rPr>
      <t xml:space="preserve"> Enter the amount of projected sales for each transaction where customers make immediate payments for goods or services using cash or cash equivalents such as debit cards, credit cards, or electronic payment methods.</t>
    </r>
  </si>
  <si>
    <r>
      <t>14. Returns and Allowances:</t>
    </r>
    <r>
      <rPr>
        <sz val="12"/>
        <rFont val="Arial"/>
        <family val="2"/>
      </rPr>
      <t xml:space="preserve"> Enter the amount of refunds or credits will receive from manufacturers for returned products or products that the business is allowed to keep without full payment.</t>
    </r>
  </si>
  <si>
    <t>Entry: January 2024 - $4,000</t>
  </si>
  <si>
    <r>
      <rPr>
        <b/>
        <sz val="12"/>
        <color rgb="FFFF0000"/>
        <rFont val="Arial"/>
        <family val="2"/>
      </rPr>
      <t>Non-Operating Revenue:</t>
    </r>
    <r>
      <rPr>
        <sz val="12"/>
        <color rgb="FFFF0000"/>
        <rFont val="Arial"/>
        <family val="2"/>
      </rPr>
      <t xml:space="preserve"> </t>
    </r>
    <r>
      <rPr>
        <sz val="12"/>
        <rFont val="Arial"/>
        <family val="2"/>
      </rPr>
      <t>This section captures revenue not directly related to core business activities.</t>
    </r>
  </si>
  <si>
    <r>
      <rPr>
        <b/>
        <sz val="12"/>
        <color rgb="FFFF0000"/>
        <rFont val="Arial"/>
        <family val="2"/>
      </rPr>
      <t>Operating revenue:</t>
    </r>
    <r>
      <rPr>
        <sz val="12"/>
        <rFont val="Arial"/>
        <family val="2"/>
      </rPr>
      <t xml:space="preserve"> This section captures revenue that a company generates from its primary business activities.</t>
    </r>
  </si>
  <si>
    <t>Entry: January 2024 - $1,200</t>
  </si>
  <si>
    <t>Entry: January 2024 - $700</t>
  </si>
  <si>
    <r>
      <t>16. Advetising:</t>
    </r>
    <r>
      <rPr>
        <sz val="12"/>
        <rFont val="Arial"/>
        <family val="2"/>
      </rPr>
      <t xml:space="preserve"> Enter the cost of advertising and marketing for the business. For example, advertisements on websites.</t>
    </r>
  </si>
  <si>
    <t>Entry: January 2024 - $2,500</t>
  </si>
  <si>
    <r>
      <t>18. Contract Labor:</t>
    </r>
    <r>
      <rPr>
        <sz val="12"/>
        <rFont val="Arial"/>
        <family val="2"/>
      </rPr>
      <t xml:space="preserve"> Enter the cost of subcontractors and independent contractors. For example, the amount you will pay for contractors to build your facility. </t>
    </r>
  </si>
  <si>
    <r>
      <t>17. Commission and fees:</t>
    </r>
    <r>
      <rPr>
        <sz val="12"/>
        <rFont val="Arial"/>
        <family val="2"/>
      </rPr>
      <t xml:space="preserve"> Enter the amount of cost for services will render on behalf of your business. For example, the amount you will pay for consultants.</t>
    </r>
  </si>
  <si>
    <r>
      <t>7. Cash on Hand (beginning of month):</t>
    </r>
    <r>
      <rPr>
        <sz val="12"/>
        <rFont val="Arial"/>
        <family val="2"/>
      </rPr>
      <t xml:space="preserve"> Enter the amount of accessible money, funds in bank accounts, or liquid assets that could be accessed within less than 90 days at the beginning of the month.</t>
    </r>
  </si>
  <si>
    <r>
      <t>12. Rent Income:</t>
    </r>
    <r>
      <rPr>
        <sz val="12"/>
        <rFont val="Arial"/>
        <family val="2"/>
      </rPr>
      <t xml:space="preserve"> Enter the amount of income the business received for the use or occupation of property. For example, the monthly payment you will receive from the lessee.</t>
    </r>
  </si>
  <si>
    <t>Entry: January 2024 - $3,000</t>
  </si>
  <si>
    <r>
      <t>19. Employee Benefit Programs:</t>
    </r>
    <r>
      <rPr>
        <sz val="12"/>
        <rFont val="Arial"/>
        <family val="2"/>
      </rPr>
      <t xml:space="preserve"> Enter the amount of cost for the employee’s benefits, such as medical and dental insurance.</t>
    </r>
  </si>
  <si>
    <t>Entry: January 2024 - $1,800</t>
  </si>
  <si>
    <r>
      <t>21. Interest Expense:</t>
    </r>
    <r>
      <rPr>
        <sz val="12"/>
        <rFont val="Arial"/>
        <family val="2"/>
      </rPr>
      <t xml:space="preserve"> Enter the amount of cost of borrowing money for business operations. For example, the interest you will pay for the credit card company.</t>
    </r>
  </si>
  <si>
    <r>
      <t>22. Materials and Supplies (Cost of Goods Sold):</t>
    </r>
    <r>
      <rPr>
        <sz val="12"/>
        <rFont val="Arial"/>
        <family val="2"/>
      </rPr>
      <t xml:space="preserve"> Enter the costs of producing the goods sold by the company. For example, the cost of raw materials to produce cookies.</t>
    </r>
  </si>
  <si>
    <t>Entry: January 2024 - $2,000</t>
  </si>
  <si>
    <r>
      <t>23. Meals and Entertainment:</t>
    </r>
    <r>
      <rPr>
        <sz val="12"/>
        <rFont val="Arial"/>
        <family val="2"/>
      </rPr>
      <t xml:space="preserve"> Enter the costs of business-related food, beverages, and entertainment purchased for future events.</t>
    </r>
  </si>
  <si>
    <t>Entry: January 2024 - $300</t>
  </si>
  <si>
    <r>
      <t>24. Mortgage Interest:</t>
    </r>
    <r>
      <rPr>
        <sz val="12"/>
        <rFont val="Arial"/>
        <family val="2"/>
      </rPr>
      <t xml:space="preserve"> Enter the amount of cost incurred by a business-related mortgage. For example, a monthly mortgage payment.</t>
    </r>
  </si>
  <si>
    <t>Entry: January 2024 - $1,000</t>
  </si>
  <si>
    <r>
      <t>25. Office Expense:</t>
    </r>
    <r>
      <rPr>
        <sz val="12"/>
        <rFont val="Arial"/>
        <family val="2"/>
      </rPr>
      <t xml:space="preserve"> Enter the amount of cost related to the operation of your business. For example, the cost of buying papers and ink.</t>
    </r>
  </si>
  <si>
    <t>Entry: January 2024 - $400</t>
  </si>
  <si>
    <r>
      <t>26. Other Interest Expense:</t>
    </r>
    <r>
      <rPr>
        <sz val="12"/>
        <rFont val="Arial"/>
        <family val="2"/>
      </rPr>
      <t xml:space="preserve"> Enter the amount of interest paid for the use of borrowed money.</t>
    </r>
  </si>
  <si>
    <t>Entry: January 2024 - $200</t>
  </si>
  <si>
    <r>
      <t>27. Pension and Profit-Sharing Plan:</t>
    </r>
    <r>
      <rPr>
        <sz val="12"/>
        <rFont val="Arial"/>
        <family val="2"/>
      </rPr>
      <t xml:space="preserve"> Enter the amount of cost for the company’s pension and profit-sharing plan. For example, the amount you will pay for a 401k program.</t>
    </r>
  </si>
  <si>
    <r>
      <rPr>
        <b/>
        <sz val="12"/>
        <color rgb="FFFF0000"/>
        <rFont val="Arial"/>
        <family val="2"/>
      </rPr>
      <t>Expense Paid Out:</t>
    </r>
    <r>
      <rPr>
        <b/>
        <sz val="12"/>
        <rFont val="Arial"/>
        <family val="2"/>
      </rPr>
      <t xml:space="preserve"> </t>
    </r>
    <r>
      <rPr>
        <sz val="12"/>
        <rFont val="Arial"/>
        <family val="2"/>
      </rPr>
      <t>This section captures any cost that contributes to a company's overall cost of doing business.</t>
    </r>
  </si>
  <si>
    <r>
      <t>28. Purchase for resale:</t>
    </r>
    <r>
      <rPr>
        <sz val="12"/>
        <rFont val="Arial"/>
        <family val="2"/>
      </rPr>
      <t xml:space="preserve"> Enter the amount of the direct costs will attribute to the production of goods sold by a business. For example, the cost of purchasing inventories for resale.</t>
    </r>
  </si>
  <si>
    <t>Entry: January 2024 - $5,000</t>
  </si>
  <si>
    <t>Entry: January 2024 - $800</t>
  </si>
  <si>
    <r>
      <t xml:space="preserve">30. Rent or Lease (vehicles, equipment): </t>
    </r>
    <r>
      <rPr>
        <sz val="12"/>
        <rFont val="Arial"/>
        <family val="2"/>
      </rPr>
      <t>Enter the amount of cost incurred by a company for leasing vehicles and/or equipment to conduct its business operations. For example, monthly lease for your delivery vehicle.</t>
    </r>
  </si>
  <si>
    <r>
      <t>29. Rent or Lease:</t>
    </r>
    <r>
      <rPr>
        <sz val="12"/>
        <rFont val="Arial"/>
        <family val="2"/>
      </rPr>
      <t xml:space="preserve"> Enter the amount of cost incurred by a company for leasing commercial properties to conduct its business operations. For example, monthly rent for your facility.</t>
    </r>
  </si>
  <si>
    <r>
      <t xml:space="preserve">31. Repairs and Maintenance: </t>
    </r>
    <r>
      <rPr>
        <sz val="12"/>
        <rFont val="Arial"/>
        <family val="2"/>
      </rPr>
      <t>Enter the amount of cost for normal maintenance and upkeep of capital assets that are necessary to keep the assets in their usual condition. For example, the cost of fixing your delivery vehicle.</t>
    </r>
  </si>
  <si>
    <r>
      <t xml:space="preserve">32. Supplies (not in COGS): </t>
    </r>
    <r>
      <rPr>
        <sz val="12"/>
        <rFont val="Arial"/>
        <family val="2"/>
      </rPr>
      <t>Enter the amount of cost for keeping a business running, but that is not directly related to making or obtaining inventory. For example, the cost of bubble wrap for shipping.</t>
    </r>
  </si>
  <si>
    <t>Entry: January 2024 - $150</t>
  </si>
  <si>
    <r>
      <t xml:space="preserve">33. Taxes and Licenses: </t>
    </r>
    <r>
      <rPr>
        <sz val="12"/>
        <rFont val="Arial"/>
        <family val="2"/>
      </rPr>
      <t>Enter the amounts of projected cost for taxes and licenses related to your business. For example, the cost of a Business Operating Permit (BOP).</t>
    </r>
  </si>
  <si>
    <t>Entry: January 2024 - $600</t>
  </si>
  <si>
    <r>
      <t xml:space="preserve">34. Travel: </t>
    </r>
    <r>
      <rPr>
        <sz val="12"/>
        <rFont val="Arial"/>
        <family val="2"/>
      </rPr>
      <t>Enter the amounts of costs will be associated with traveling to conduct business-related activities.</t>
    </r>
  </si>
  <si>
    <r>
      <t xml:space="preserve">35. Utilities: </t>
    </r>
    <r>
      <rPr>
        <sz val="12"/>
        <rFont val="Arial"/>
        <family val="2"/>
      </rPr>
      <t>Enter the amounts paid for utilities. For example, the cost of SMUD.</t>
    </r>
  </si>
  <si>
    <r>
      <t xml:space="preserve">36. Wages: </t>
    </r>
    <r>
      <rPr>
        <sz val="12"/>
        <rFont val="Arial"/>
        <family val="2"/>
      </rPr>
      <t>Enter the amounts of cost will incur by businesses to pay their employees. For example, the cost of paying for sales representatives.</t>
    </r>
  </si>
  <si>
    <r>
      <rPr>
        <b/>
        <sz val="12"/>
        <color rgb="FFFF0000"/>
        <rFont val="Arial"/>
        <family val="2"/>
      </rPr>
      <t>Expenses Paid Out</t>
    </r>
    <r>
      <rPr>
        <b/>
        <sz val="12"/>
        <rFont val="Arial"/>
        <family val="2"/>
      </rPr>
      <t>:</t>
    </r>
    <r>
      <rPr>
        <sz val="12"/>
        <rFont val="Arial"/>
        <family val="2"/>
      </rPr>
      <t xml:space="preserve"> This section captures miscellaneous expenses that contribute to a company's overall cost of doing business.</t>
    </r>
  </si>
  <si>
    <r>
      <t xml:space="preserve">37. Loal Principal Payment: </t>
    </r>
    <r>
      <rPr>
        <sz val="12"/>
        <rFont val="Arial"/>
        <family val="2"/>
      </rPr>
      <t>Enter the amounts will pay toward the loan principal. For example, monthly payments for loan principal without interest.</t>
    </r>
  </si>
  <si>
    <r>
      <t xml:space="preserve">38. Capital Purchases: </t>
    </r>
    <r>
      <rPr>
        <sz val="12"/>
        <rFont val="Arial"/>
        <family val="2"/>
      </rPr>
      <t>Enter the amounts of costs will be used by a business to make a substantial investment in long-term fixed assets. For example, monthly mortgage payment.</t>
    </r>
  </si>
  <si>
    <r>
      <t xml:space="preserve">39. Other Startup Costs: </t>
    </r>
    <r>
      <rPr>
        <sz val="12"/>
        <rFont val="Arial"/>
        <family val="2"/>
      </rPr>
      <t>Enter the amounts of other startup costs.</t>
    </r>
  </si>
  <si>
    <r>
      <t xml:space="preserve">40. To Reserve and/or Escrow: </t>
    </r>
    <r>
      <rPr>
        <sz val="12"/>
        <rFont val="Arial"/>
        <family val="2"/>
      </rPr>
      <t>Enter the amounts of the closing costs that come with buying a property to conduct business operations.</t>
    </r>
  </si>
  <si>
    <t>Entry: January 2024 - $3,500</t>
  </si>
  <si>
    <r>
      <t xml:space="preserve">41. Owners' Withdrawal: </t>
    </r>
    <r>
      <rPr>
        <sz val="12"/>
        <rFont val="Arial"/>
        <family val="2"/>
      </rPr>
      <t>Enter the amounts will be taken out of a business by the owner for personal use.</t>
    </r>
  </si>
  <si>
    <t>Entry: OP-12345</t>
  </si>
  <si>
    <r>
      <t>4. Start Date</t>
    </r>
    <r>
      <rPr>
        <sz val="12"/>
        <rFont val="Arial"/>
        <family val="2"/>
      </rPr>
      <t>: Enter the month and year the BOP application was submitted.</t>
    </r>
  </si>
  <si>
    <r>
      <t>8. Grants:</t>
    </r>
    <r>
      <rPr>
        <sz val="12"/>
        <rFont val="Arial"/>
        <family val="2"/>
      </rPr>
      <t xml:space="preserve"> Enter the amount of awards for financial assistance from a governmental agency or foundation, primarily for carrying out a public purpose of support or stimulation. For example, the amount of money you received from the Office of Cannabis Management (OCM) or other entities in accordance with the month you received the grants.</t>
    </r>
  </si>
  <si>
    <t>Rent Income</t>
  </si>
  <si>
    <t>Loan Proceeds</t>
  </si>
  <si>
    <t>Returns and Allowances</t>
  </si>
  <si>
    <t>Collections on Accounts Receivable</t>
  </si>
  <si>
    <t>Commissions and Fees</t>
  </si>
  <si>
    <t>Contract Labor</t>
  </si>
  <si>
    <t>Employee Benefit Programs</t>
  </si>
  <si>
    <t>Interest Expense</t>
  </si>
  <si>
    <t>Materials and Supplies (in COGS)</t>
  </si>
  <si>
    <t>Meals and Entertainment</t>
  </si>
  <si>
    <t>Mortgage Interest</t>
  </si>
  <si>
    <t>Office Expense</t>
  </si>
  <si>
    <t>Other Interest Expense</t>
  </si>
  <si>
    <t>Pension and Profit-Sharing Plan</t>
  </si>
  <si>
    <t>Purchases for Resale</t>
  </si>
  <si>
    <t>Rent or Lease</t>
  </si>
  <si>
    <t>Rent or Lease: Vehicles, Equipment</t>
  </si>
  <si>
    <t>Repairs and Maintenance</t>
  </si>
  <si>
    <t>Taxes and Licenses</t>
  </si>
  <si>
    <t>Loan Principal Payment</t>
  </si>
  <si>
    <t>Capital Purchases</t>
  </si>
  <si>
    <t>Other Startup Costs</t>
  </si>
  <si>
    <t>To Reserve and/or Escrow</t>
  </si>
  <si>
    <t>Owners' Withdrawal</t>
  </si>
  <si>
    <t>Cash on Hand (end of month)</t>
  </si>
  <si>
    <r>
      <t>15. Collections on Account Receivable:</t>
    </r>
    <r>
      <rPr>
        <sz val="12"/>
        <rFont val="Arial"/>
        <family val="2"/>
      </rPr>
      <t xml:space="preserve"> Enter the amount of money that the business will collect from customers owes the company for products or services. For example, Company 420 owes your business $4,000 for the cookies.</t>
    </r>
  </si>
  <si>
    <r>
      <t>20. Insurance (other than health):</t>
    </r>
    <r>
      <rPr>
        <sz val="12"/>
        <rFont val="Arial"/>
        <family val="2"/>
      </rPr>
      <t xml:space="preserve"> Enter the amount of cost for liability, worker compensation, vehicle insurance, etc.</t>
    </r>
  </si>
  <si>
    <t>Instructions for EXAMPLE 12-Month Financial Projection</t>
  </si>
  <si>
    <r>
      <rPr>
        <b/>
        <sz val="12"/>
        <rFont val="Arial"/>
        <family val="2"/>
      </rPr>
      <t>Instructions</t>
    </r>
    <r>
      <rPr>
        <sz val="12"/>
        <rFont val="Arial"/>
        <family val="2"/>
      </rPr>
      <t xml:space="preserve">: 
A 12-Month Financial Projection (budget) must be completed and submitted with the an application for a new Business Operating Permit (BOP) as outlined in the Sacramento City Code section 5.150.210. This is an </t>
    </r>
    <r>
      <rPr>
        <b/>
        <sz val="12"/>
        <rFont val="Arial"/>
        <family val="2"/>
      </rPr>
      <t>example</t>
    </r>
    <r>
      <rPr>
        <sz val="12"/>
        <rFont val="Arial"/>
        <family val="2"/>
      </rPr>
      <t xml:space="preserve"> financial projection that can assist that the applicant in completing this permit application requirement. The instructions are listed in numerical order to align with the information required by the form. This </t>
    </r>
    <r>
      <rPr>
        <b/>
        <sz val="12"/>
        <rFont val="Arial"/>
        <family val="2"/>
      </rPr>
      <t>example</t>
    </r>
    <r>
      <rPr>
        <sz val="12"/>
        <rFont val="Arial"/>
        <family val="2"/>
      </rPr>
      <t xml:space="preserve"> form lists itemized revenues, expenses, and profit or loss for 12 months of business operations. Applicants may utilize this </t>
    </r>
    <r>
      <rPr>
        <b/>
        <sz val="12"/>
        <rFont val="Arial"/>
        <family val="2"/>
      </rPr>
      <t>example</t>
    </r>
    <r>
      <rPr>
        <sz val="12"/>
        <rFont val="Arial"/>
        <family val="2"/>
      </rPr>
      <t xml:space="preserve"> to assist them in creating their own financial projection that best suits their business needs.
</t>
    </r>
  </si>
  <si>
    <t>EXAMPLE 12-Month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</si>
</sst>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mmmm"/>
    <numFmt numFmtId="165" formatCode="&quot;$&quot;#,##0"/>
  </numFmts>
  <fonts count="23"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
      <sz val="8"/>
      <color theme="1" tint="0.249977111117893"/>
      <name val="Arial"/>
      <family val="2"/>
      <scheme val="major"/>
    </font>
    <font>
      <b/>
      <sz val="14"/>
      <color rgb="FFC00000"/>
      <name val="Arial"/>
      <family val="2"/>
      <scheme val="major"/>
    </font>
    <font>
      <b/>
      <sz val="10"/>
      <name val="Arial"/>
      <family val="2"/>
      <scheme val="major"/>
    </font>
    <font>
      <sz val="12"/>
      <name val="Arial"/>
      <family val="2"/>
    </font>
    <font>
      <b/>
      <sz val="12"/>
      <name val="Arial"/>
      <family val="2"/>
    </font>
    <font>
      <b/>
      <sz val="18"/>
      <color theme="0"/>
      <name val="Arial"/>
      <family val="2"/>
      <scheme val="major"/>
    </font>
    <font>
      <i/>
      <sz val="12"/>
      <name val="Arial"/>
      <family val="2"/>
    </font>
    <font>
      <b/>
      <sz val="12"/>
      <color rgb="FFFF0000"/>
      <name val="Arial"/>
      <family val="2"/>
    </font>
    <font>
      <sz val="12"/>
      <color rgb="FFFF0000"/>
      <name val="Arial"/>
      <family val="2"/>
    </font>
  </fonts>
  <fills count="7">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2A3B6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s>
  <cellStyleXfs count="2">
    <xf numFmtId="0" fontId="0" fillId="0" borderId="0">
      <alignment wrapText="1"/>
    </xf>
    <xf numFmtId="44" fontId="1" fillId="0" borderId="0" applyFont="0" applyFill="0" applyBorder="0" applyAlignment="0" applyProtection="0"/>
  </cellStyleXfs>
  <cellXfs count="96">
    <xf numFmtId="0" fontId="0" fillId="0" borderId="0" xfId="0">
      <alignment wrapText="1"/>
    </xf>
    <xf numFmtId="0" fontId="3" fillId="0" borderId="0" xfId="0" applyFont="1" applyAlignment="1"/>
    <xf numFmtId="0" fontId="4" fillId="0" borderId="0" xfId="0" applyFont="1">
      <alignment wrapText="1"/>
    </xf>
    <xf numFmtId="17" fontId="3" fillId="0" borderId="1" xfId="0" applyNumberFormat="1" applyFont="1" applyBorder="1" applyAlignment="1" applyProtection="1">
      <alignment horizontal="right" wrapText="1"/>
      <protection locked="0"/>
    </xf>
    <xf numFmtId="3" fontId="3" fillId="0" borderId="9" xfId="0" applyNumberFormat="1" applyFont="1" applyBorder="1" applyProtection="1">
      <alignment wrapText="1"/>
      <protection locked="0"/>
    </xf>
    <xf numFmtId="0" fontId="5" fillId="0" borderId="0" xfId="0" applyFont="1" applyAlignment="1"/>
    <xf numFmtId="0" fontId="6" fillId="0" borderId="0" xfId="0" applyFont="1">
      <alignment wrapText="1"/>
    </xf>
    <xf numFmtId="0" fontId="3" fillId="0" borderId="0" xfId="0" applyFont="1">
      <alignment wrapText="1"/>
    </xf>
    <xf numFmtId="0" fontId="6" fillId="0" borderId="3" xfId="0" applyFont="1" applyBorder="1">
      <alignment wrapText="1"/>
    </xf>
    <xf numFmtId="3" fontId="3" fillId="2" borderId="10" xfId="0" applyNumberFormat="1" applyFont="1" applyFill="1" applyBorder="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lignment wrapText="1"/>
    </xf>
    <xf numFmtId="0" fontId="3" fillId="0" borderId="7" xfId="0" applyFont="1" applyBorder="1">
      <alignment wrapText="1"/>
    </xf>
    <xf numFmtId="0" fontId="7" fillId="0" borderId="0" xfId="0" applyFont="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lignment wrapText="1"/>
    </xf>
    <xf numFmtId="0" fontId="3" fillId="0" borderId="5" xfId="0" applyFont="1" applyBorder="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12" xfId="0" applyNumberFormat="1" applyFont="1" applyBorder="1" applyProtection="1">
      <alignment wrapText="1"/>
      <protection locked="0"/>
    </xf>
    <xf numFmtId="0" fontId="3" fillId="0" borderId="13" xfId="0" applyFont="1" applyBorder="1" applyAlignment="1"/>
    <xf numFmtId="0" fontId="3" fillId="0" borderId="13" xfId="0" applyFont="1" applyBorder="1">
      <alignment wrapText="1"/>
    </xf>
    <xf numFmtId="0" fontId="3" fillId="0" borderId="5" xfId="0" applyFont="1" applyBorder="1" applyAlignment="1"/>
    <xf numFmtId="0" fontId="3" fillId="0" borderId="6" xfId="0" applyFont="1" applyBorder="1">
      <alignment wrapText="1"/>
    </xf>
    <xf numFmtId="0" fontId="3" fillId="2" borderId="10" xfId="0" applyFont="1" applyFill="1" applyBorder="1">
      <alignment wrapText="1"/>
    </xf>
    <xf numFmtId="3" fontId="3" fillId="0" borderId="10" xfId="0" applyNumberFormat="1" applyFont="1" applyBorder="1" applyProtection="1">
      <alignment wrapText="1"/>
      <protection locked="0"/>
    </xf>
    <xf numFmtId="3" fontId="3" fillId="2" borderId="14" xfId="0" applyNumberFormat="1" applyFont="1" applyFill="1" applyBorder="1">
      <alignment wrapText="1"/>
    </xf>
    <xf numFmtId="3" fontId="3" fillId="0" borderId="14" xfId="0" applyNumberFormat="1" applyFont="1" applyBorder="1">
      <alignment wrapText="1"/>
    </xf>
    <xf numFmtId="3" fontId="3" fillId="3" borderId="14" xfId="0" applyNumberFormat="1" applyFont="1" applyFill="1" applyBorder="1">
      <alignment wrapText="1"/>
    </xf>
    <xf numFmtId="0" fontId="3" fillId="0" borderId="15" xfId="0" applyFont="1" applyBorder="1">
      <alignment wrapText="1"/>
    </xf>
    <xf numFmtId="0" fontId="11" fillId="2" borderId="11" xfId="0" applyFont="1" applyFill="1" applyBorder="1">
      <alignment wrapText="1"/>
    </xf>
    <xf numFmtId="0" fontId="6" fillId="4" borderId="12" xfId="0" applyFont="1" applyFill="1" applyBorder="1">
      <alignment wrapText="1"/>
    </xf>
    <xf numFmtId="3" fontId="12" fillId="2" borderId="10" xfId="0" applyNumberFormat="1" applyFont="1" applyFill="1" applyBorder="1">
      <alignment wrapText="1"/>
    </xf>
    <xf numFmtId="0" fontId="13" fillId="4" borderId="0" xfId="0" applyFont="1" applyFill="1">
      <alignment wrapText="1"/>
    </xf>
    <xf numFmtId="0" fontId="6" fillId="4" borderId="8" xfId="0" applyFont="1" applyFill="1" applyBorder="1">
      <alignment wrapText="1"/>
    </xf>
    <xf numFmtId="165" fontId="5" fillId="0" borderId="0" xfId="1" applyNumberFormat="1" applyFont="1"/>
    <xf numFmtId="0" fontId="9" fillId="0" borderId="0" xfId="0" applyFont="1" applyAlignment="1">
      <alignment horizontal="center" wrapText="1"/>
    </xf>
    <xf numFmtId="3" fontId="3" fillId="0" borderId="17" xfId="0" applyNumberFormat="1" applyFont="1" applyBorder="1" applyProtection="1">
      <alignment wrapText="1"/>
      <protection locked="0"/>
    </xf>
    <xf numFmtId="3" fontId="3" fillId="0" borderId="18" xfId="0" applyNumberFormat="1" applyFont="1" applyBorder="1" applyProtection="1">
      <alignment wrapText="1"/>
      <protection locked="0"/>
    </xf>
    <xf numFmtId="3" fontId="3" fillId="0" borderId="19" xfId="0" applyNumberFormat="1" applyFont="1" applyBorder="1" applyProtection="1">
      <alignment wrapText="1"/>
      <protection locked="0"/>
    </xf>
    <xf numFmtId="0" fontId="3" fillId="0" borderId="21" xfId="0" applyFont="1" applyBorder="1">
      <alignment wrapText="1"/>
    </xf>
    <xf numFmtId="3" fontId="3" fillId="0" borderId="22" xfId="0" applyNumberFormat="1" applyFont="1" applyBorder="1" applyProtection="1">
      <alignment wrapText="1"/>
      <protection locked="0"/>
    </xf>
    <xf numFmtId="0" fontId="3" fillId="0" borderId="23" xfId="0" applyFont="1" applyBorder="1" applyAlignment="1">
      <alignment horizontal="left" wrapText="1"/>
    </xf>
    <xf numFmtId="0" fontId="3" fillId="0" borderId="24" xfId="0" applyFont="1" applyBorder="1">
      <alignment wrapText="1"/>
    </xf>
    <xf numFmtId="0" fontId="3" fillId="0" borderId="20" xfId="0" applyFont="1" applyBorder="1" applyAlignment="1">
      <alignment horizontal="left" wrapText="1"/>
    </xf>
    <xf numFmtId="0" fontId="6" fillId="4" borderId="26" xfId="0" applyFont="1" applyFill="1" applyBorder="1">
      <alignment wrapText="1"/>
    </xf>
    <xf numFmtId="3" fontId="3" fillId="0" borderId="27" xfId="0" applyNumberFormat="1" applyFont="1" applyBorder="1" applyProtection="1">
      <alignment wrapText="1"/>
      <protection locked="0"/>
    </xf>
    <xf numFmtId="0" fontId="9" fillId="0" borderId="27" xfId="0" applyFont="1" applyBorder="1" applyAlignment="1">
      <alignment horizontal="center" wrapText="1"/>
    </xf>
    <xf numFmtId="0" fontId="15" fillId="0" borderId="0" xfId="0" applyFont="1" applyAlignment="1">
      <alignment horizontal="center" wrapText="1"/>
    </xf>
    <xf numFmtId="3" fontId="14" fillId="0" borderId="27" xfId="0" applyNumberFormat="1" applyFont="1" applyBorder="1" applyAlignment="1">
      <alignment horizontal="right" vertical="center" wrapText="1"/>
    </xf>
    <xf numFmtId="0" fontId="6" fillId="4" borderId="28" xfId="0" applyFont="1" applyFill="1" applyBorder="1">
      <alignment wrapText="1"/>
    </xf>
    <xf numFmtId="3" fontId="3" fillId="3" borderId="28" xfId="0" applyNumberFormat="1" applyFont="1" applyFill="1" applyBorder="1">
      <alignment wrapText="1"/>
    </xf>
    <xf numFmtId="0" fontId="10" fillId="5" borderId="6" xfId="0" applyFont="1" applyFill="1" applyBorder="1" applyAlignment="1">
      <alignment horizontal="center" wrapText="1"/>
    </xf>
    <xf numFmtId="17" fontId="10" fillId="5" borderId="9" xfId="0" applyNumberFormat="1" applyFont="1" applyFill="1" applyBorder="1" applyAlignment="1">
      <alignment horizontal="center" wrapText="1"/>
    </xf>
    <xf numFmtId="17" fontId="8" fillId="5" borderId="2" xfId="0" applyNumberFormat="1" applyFont="1" applyFill="1" applyBorder="1" applyAlignment="1">
      <alignment horizontal="center" wrapText="1"/>
    </xf>
    <xf numFmtId="164" fontId="10" fillId="5" borderId="8" xfId="0" applyNumberFormat="1" applyFont="1" applyFill="1" applyBorder="1" applyAlignment="1">
      <alignment horizontal="center" wrapText="1"/>
    </xf>
    <xf numFmtId="0" fontId="10" fillId="5" borderId="2" xfId="0" applyFont="1" applyFill="1" applyBorder="1">
      <alignment wrapText="1"/>
    </xf>
    <xf numFmtId="0" fontId="8" fillId="5" borderId="2" xfId="0" applyFont="1" applyFill="1" applyBorder="1">
      <alignment wrapText="1"/>
    </xf>
    <xf numFmtId="0" fontId="8" fillId="5" borderId="2" xfId="0" applyFont="1" applyFill="1" applyBorder="1" applyAlignment="1">
      <alignment horizontal="center" wrapText="1"/>
    </xf>
    <xf numFmtId="0" fontId="10" fillId="5" borderId="11" xfId="0" applyFont="1" applyFill="1" applyBorder="1" applyAlignment="1">
      <alignment horizontal="center" wrapText="1"/>
    </xf>
    <xf numFmtId="17" fontId="3" fillId="0" borderId="9" xfId="0" applyNumberFormat="1" applyFont="1" applyBorder="1" applyAlignment="1" applyProtection="1">
      <alignment horizontal="right" wrapText="1"/>
      <protection locked="0"/>
    </xf>
    <xf numFmtId="0" fontId="6" fillId="0" borderId="23" xfId="0" applyFont="1" applyBorder="1" applyAlignment="1">
      <alignment horizontal="left" wrapText="1"/>
    </xf>
    <xf numFmtId="3" fontId="6" fillId="3" borderId="10" xfId="0" applyNumberFormat="1" applyFont="1" applyFill="1" applyBorder="1">
      <alignment wrapText="1"/>
    </xf>
    <xf numFmtId="3" fontId="6" fillId="3" borderId="8" xfId="0" applyNumberFormat="1" applyFont="1" applyFill="1" applyBorder="1">
      <alignment wrapText="1"/>
    </xf>
    <xf numFmtId="3" fontId="6" fillId="0" borderId="10" xfId="0" applyNumberFormat="1" applyFont="1" applyBorder="1">
      <alignment wrapText="1"/>
    </xf>
    <xf numFmtId="3" fontId="6" fillId="3" borderId="11" xfId="0" applyNumberFormat="1" applyFont="1" applyFill="1" applyBorder="1">
      <alignment wrapText="1"/>
    </xf>
    <xf numFmtId="0" fontId="3" fillId="4" borderId="12" xfId="0" applyFont="1" applyFill="1" applyBorder="1">
      <alignment wrapText="1"/>
    </xf>
    <xf numFmtId="3" fontId="6" fillId="3" borderId="3" xfId="0" applyNumberFormat="1" applyFont="1" applyFill="1" applyBorder="1">
      <alignment wrapText="1"/>
    </xf>
    <xf numFmtId="17" fontId="10" fillId="5" borderId="2" xfId="0" applyNumberFormat="1" applyFont="1" applyFill="1" applyBorder="1" applyAlignment="1">
      <alignment horizontal="center" wrapText="1"/>
    </xf>
    <xf numFmtId="3" fontId="11" fillId="2" borderId="11" xfId="0" applyNumberFormat="1" applyFont="1" applyFill="1" applyBorder="1">
      <alignment wrapText="1"/>
    </xf>
    <xf numFmtId="3" fontId="6" fillId="3" borderId="25" xfId="0" applyNumberFormat="1" applyFont="1" applyFill="1" applyBorder="1">
      <alignment wrapText="1"/>
    </xf>
    <xf numFmtId="3" fontId="6" fillId="0" borderId="11" xfId="0" applyNumberFormat="1" applyFont="1" applyBorder="1">
      <alignment wrapText="1"/>
    </xf>
    <xf numFmtId="3" fontId="6" fillId="2" borderId="16" xfId="0" applyNumberFormat="1" applyFont="1" applyFill="1" applyBorder="1">
      <alignment wrapText="1"/>
    </xf>
    <xf numFmtId="0" fontId="5" fillId="0" borderId="0" xfId="0" applyFont="1" applyAlignment="1">
      <alignment vertical="center" wrapText="1"/>
    </xf>
    <xf numFmtId="0" fontId="16" fillId="0" borderId="0" xfId="0" applyFont="1" applyAlignment="1">
      <alignment horizontal="left" vertical="center" wrapText="1"/>
    </xf>
    <xf numFmtId="0" fontId="6" fillId="0" borderId="23" xfId="0" applyFont="1" applyBorder="1" applyAlignment="1">
      <alignment horizontal="left"/>
    </xf>
    <xf numFmtId="3" fontId="3" fillId="2" borderId="10" xfId="0" applyNumberFormat="1" applyFont="1" applyFill="1" applyBorder="1" applyAlignment="1"/>
    <xf numFmtId="3" fontId="6" fillId="3" borderId="10" xfId="0" applyNumberFormat="1" applyFont="1" applyFill="1" applyBorder="1" applyAlignment="1"/>
    <xf numFmtId="3" fontId="6" fillId="3" borderId="8" xfId="0" applyNumberFormat="1" applyFont="1" applyFill="1" applyBorder="1" applyAlignment="1"/>
    <xf numFmtId="0" fontId="18" fillId="0" borderId="10" xfId="0" applyFont="1" applyBorder="1" applyAlignment="1">
      <alignment horizontal="left" vertical="center" wrapText="1" indent="1"/>
    </xf>
    <xf numFmtId="0" fontId="20" fillId="0" borderId="10" xfId="0" applyFont="1" applyBorder="1" applyAlignment="1">
      <alignment horizontal="left" vertical="center" wrapText="1" indent="1"/>
    </xf>
    <xf numFmtId="0" fontId="0" fillId="0" borderId="10" xfId="0" applyBorder="1">
      <alignment wrapText="1"/>
    </xf>
    <xf numFmtId="0" fontId="18" fillId="0" borderId="10" xfId="0" applyFont="1" applyBorder="1" applyAlignment="1">
      <alignment vertical="center" wrapText="1"/>
    </xf>
    <xf numFmtId="0" fontId="20" fillId="0" borderId="9" xfId="0" applyFont="1" applyBorder="1" applyAlignment="1">
      <alignment horizontal="left" vertical="center" wrapText="1" indent="1"/>
    </xf>
    <xf numFmtId="0" fontId="19" fillId="6" borderId="29" xfId="0" applyFont="1" applyFill="1" applyBorder="1" applyAlignment="1">
      <alignment horizontal="center" wrapText="1"/>
    </xf>
    <xf numFmtId="0" fontId="18" fillId="0" borderId="29" xfId="0" applyFont="1" applyBorder="1" applyAlignment="1">
      <alignment vertical="center" wrapText="1"/>
    </xf>
    <xf numFmtId="0" fontId="17" fillId="0" borderId="29" xfId="0" applyFont="1" applyBorder="1">
      <alignment wrapText="1"/>
    </xf>
    <xf numFmtId="0" fontId="9" fillId="0" borderId="0" xfId="0" applyFont="1" applyAlignment="1">
      <alignment horizontal="center" wrapText="1"/>
    </xf>
    <xf numFmtId="0" fontId="15" fillId="0" borderId="0" xfId="0" applyFont="1" applyAlignment="1">
      <alignment horizontal="center" wrapText="1"/>
    </xf>
    <xf numFmtId="0" fontId="7" fillId="0" borderId="0" xfId="0" applyFont="1">
      <alignment wrapText="1"/>
    </xf>
    <xf numFmtId="0" fontId="3" fillId="0" borderId="0" xfId="0" applyFont="1" applyAlignment="1">
      <alignment horizontal="center"/>
    </xf>
  </cellXfs>
  <cellStyles count="2">
    <cellStyle name="Currency" xfId="1" builtinId="4"/>
    <cellStyle name="Normal" xfId="0" builtinId="0" customBuiltin="1"/>
  </cellStyles>
  <dxfs count="126">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dxf>
    <dxf>
      <font>
        <color rgb="FFC00000"/>
      </font>
    </dxf>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font>
        <b/>
      </font>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499984740745262"/>
        </patternFill>
      </fill>
    </dxf>
    <dxf>
      <font>
        <b/>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val="0"/>
      </font>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0"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0" tint="-0.499984740745262"/>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0" tint="-0.499984740745262"/>
        </patternFill>
      </fill>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25"/>
      <tableStyleElement type="headerRow" dxfId="124"/>
      <tableStyleElement type="totalRow" dxfId="123"/>
      <tableStyleElement type="firstTotalCell" dxfId="1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A3B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Company Name</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Flow'!$C$10:$O$10</c:f>
              <c:strCache>
                <c:ptCount val="13"/>
                <c:pt idx="0">
                  <c:v>Beginning</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'Cash Flow'!$C$63:$O$63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Flow'!$C$10:$O$10</c:f>
              <c:strCache>
                <c:ptCount val="13"/>
                <c:pt idx="0">
                  <c:v>Beginning</c:v>
                </c:pt>
                <c:pt idx="1">
                  <c:v>Jan-24</c:v>
                </c:pt>
                <c:pt idx="2">
                  <c:v>Feb-24</c:v>
                </c:pt>
                <c:pt idx="3">
                  <c:v>Mar-24</c:v>
                </c:pt>
                <c:pt idx="4">
                  <c:v>Apr-24</c:v>
                </c:pt>
                <c:pt idx="5">
                  <c:v>May-24</c:v>
                </c:pt>
                <c:pt idx="6">
                  <c:v>Jun-24</c:v>
                </c:pt>
                <c:pt idx="7">
                  <c:v>Jul-24</c:v>
                </c:pt>
                <c:pt idx="8">
                  <c:v>Aug-24</c:v>
                </c:pt>
                <c:pt idx="9">
                  <c:v>Sep-24</c:v>
                </c:pt>
                <c:pt idx="10">
                  <c:v>Oct-24</c:v>
                </c:pt>
                <c:pt idx="11">
                  <c:v>Nov-24</c:v>
                </c:pt>
                <c:pt idx="12">
                  <c:v>Dec-24</c:v>
                </c:pt>
              </c:strCache>
            </c:strRef>
          </c:cat>
          <c:val>
            <c:numRef>
              <c:f>'Cash Flow'!$C$8:$O$8</c:f>
              <c:numCache>
                <c:formatCode>#,##0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98315</xdr:colOff>
      <xdr:row>31</xdr:row>
      <xdr:rowOff>63107</xdr:rowOff>
    </xdr:from>
    <xdr:ext cx="7798276" cy="1390061"/>
    <xdr:sp macro="" textlink="">
      <xdr:nvSpPr>
        <xdr:cNvPr id="3" name="Rectangle 2">
          <a:extLst>
            <a:ext uri="{FF2B5EF4-FFF2-40B4-BE49-F238E27FC236}">
              <a16:creationId xmlns:a16="http://schemas.microsoft.com/office/drawing/2014/main" id="{00000000-0008-0000-0100-000003000000}"/>
            </a:ext>
          </a:extLst>
        </xdr:cNvPr>
        <xdr:cNvSpPr/>
      </xdr:nvSpPr>
      <xdr:spPr>
        <a:xfrm rot="19752920">
          <a:off x="2317640" y="4749407"/>
          <a:ext cx="7798276" cy="1390061"/>
        </a:xfrm>
        <a:prstGeom prst="rect">
          <a:avLst/>
        </a:prstGeom>
        <a:noFill/>
      </xdr:spPr>
      <xdr:txBody>
        <a:bodyPr wrap="square" lIns="91440" tIns="45720" rIns="91440" bIns="45720">
          <a:spAutoFit/>
        </a:bodyPr>
        <a:lstStyle/>
        <a:p>
          <a:pPr algn="ctr"/>
          <a:r>
            <a:rPr lang="en-US" sz="8800" b="1" cap="none" spc="50">
              <a:ln w="0"/>
              <a:solidFill>
                <a:schemeClr val="bg2">
                  <a:alpha val="40000"/>
                </a:schemeClr>
              </a:solidFill>
              <a:effectLst>
                <a:innerShdw blurRad="63500" dist="50800" dir="13500000">
                  <a:srgbClr val="000000">
                    <a:alpha val="50000"/>
                  </a:srgbClr>
                </a:innerShdw>
              </a:effectLst>
            </a:rPr>
            <a:t>EXAMPLE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2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313085</xdr:colOff>
      <xdr:row>14</xdr:row>
      <xdr:rowOff>21631</xdr:rowOff>
    </xdr:from>
    <xdr:ext cx="5259049" cy="888641"/>
    <xdr:sp macro="" textlink="">
      <xdr:nvSpPr>
        <xdr:cNvPr id="2" name="Rectangle 1">
          <a:extLst>
            <a:ext uri="{FF2B5EF4-FFF2-40B4-BE49-F238E27FC236}">
              <a16:creationId xmlns:a16="http://schemas.microsoft.com/office/drawing/2014/main" id="{00000000-0008-0000-0200-000002000000}"/>
            </a:ext>
          </a:extLst>
        </xdr:cNvPr>
        <xdr:cNvSpPr/>
      </xdr:nvSpPr>
      <xdr:spPr>
        <a:xfrm rot="19433519">
          <a:off x="2570510" y="1755181"/>
          <a:ext cx="5259049" cy="888641"/>
        </a:xfrm>
        <a:prstGeom prst="rect">
          <a:avLst/>
        </a:prstGeom>
        <a:noFill/>
      </xdr:spPr>
      <xdr:txBody>
        <a:bodyPr wrap="square" lIns="91440" tIns="45720" rIns="91440" bIns="45720">
          <a:spAutoFit/>
        </a:bodyPr>
        <a:lstStyle/>
        <a:p>
          <a:pPr algn="ctr"/>
          <a:r>
            <a:rPr lang="en-US" sz="5400" b="1" cap="none" spc="50">
              <a:ln w="0"/>
              <a:solidFill>
                <a:schemeClr val="bg2">
                  <a:alpha val="32000"/>
                </a:schemeClr>
              </a:solidFill>
              <a:effectLst>
                <a:innerShdw blurRad="63500" dist="50800" dir="13500000">
                  <a:srgbClr val="000000">
                    <a:alpha val="50000"/>
                  </a:srgbClr>
                </a:innerShdw>
              </a:effectLst>
            </a:rPr>
            <a:t>EXAMPLE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13:P25" totalsRowCount="1" headerRowDxfId="121" dataDxfId="119" headerRowBorderDxfId="120" tableBorderDxfId="118">
  <autoFilter ref="B13:P24"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NON-OPERATING REVENUE" totalsRowLabel="TOTAL CASH RECEIPTS" dataDxfId="117" totalsRowDxfId="14"/>
    <tableColumn id="2" xr3:uid="{91C2B6BC-11DB-4F7F-A837-AA987D387048}" name=" " dataDxfId="116" totalsRowDxfId="13"/>
    <tableColumn id="3" xr3:uid="{EAFC92A7-99F7-4058-BE5D-3FCB3E5080BC}" name="Jan-24" totalsRowFunction="custom" dataDxfId="115" totalsRowDxfId="12">
      <totalsRowFormula>SUM(D19,D24,(D22*-1))</totalsRowFormula>
    </tableColumn>
    <tableColumn id="4" xr3:uid="{DF5F164F-FD23-4AAA-A7A5-55E2EA3129E5}" name="Feb-24" totalsRowFunction="custom" dataDxfId="114" totalsRowDxfId="11">
      <totalsRowFormula>SUM(E19,E24,(E22*-1))</totalsRowFormula>
    </tableColumn>
    <tableColumn id="5" xr3:uid="{475C154A-8FF3-4B3F-858C-11CB0D071C8E}" name="Mar-24" totalsRowFunction="custom" dataDxfId="113" totalsRowDxfId="10">
      <totalsRowFormula>SUM(F19,F24,(F22*-1))</totalsRowFormula>
    </tableColumn>
    <tableColumn id="6" xr3:uid="{A4A81A2E-5A80-49FF-B0C7-C3FD322D8328}" name="Apr-24" totalsRowFunction="custom" dataDxfId="112" totalsRowDxfId="9">
      <totalsRowFormula>SUM(G19,G24,(G22*-1))</totalsRowFormula>
    </tableColumn>
    <tableColumn id="7" xr3:uid="{057ACB0A-F039-4246-886D-E108CD9A4C27}" name="May-24" totalsRowFunction="custom" dataDxfId="111" totalsRowDxfId="8">
      <totalsRowFormula>SUM(H19,H24,(H22*-1))</totalsRowFormula>
    </tableColumn>
    <tableColumn id="8" xr3:uid="{02E2AB04-F8F4-47DA-9626-D1BA6BAAB183}" name="Jun-24" totalsRowFunction="custom" dataDxfId="110" totalsRowDxfId="7">
      <totalsRowFormula>SUM(I19,I24,(I22*-1))</totalsRowFormula>
    </tableColumn>
    <tableColumn id="9" xr3:uid="{2E77A184-8560-4584-B7AB-3C29EF58CFEB}" name="Jul-24" totalsRowFunction="custom" dataDxfId="109" totalsRowDxfId="6">
      <totalsRowFormula>SUM(J19,J24,(J22*-1))</totalsRowFormula>
    </tableColumn>
    <tableColumn id="10" xr3:uid="{AF505866-741F-472B-9321-9C1FE0A0C8BB}" name="Aug-24" totalsRowFunction="custom" dataDxfId="108" totalsRowDxfId="5">
      <totalsRowFormula>SUM(K19,K24,(K22*-1))</totalsRowFormula>
    </tableColumn>
    <tableColumn id="11" xr3:uid="{86A5EB5F-CB3E-4435-B329-D75D16031EC4}" name="Sep-24" totalsRowFunction="custom" dataDxfId="107" totalsRowDxfId="4">
      <totalsRowFormula>SUM(L19,L24,(L22*-1))</totalsRowFormula>
    </tableColumn>
    <tableColumn id="12" xr3:uid="{0CF60FD3-7405-45F1-9261-F99C8D40410D}" name="Oct-24" totalsRowFunction="custom" dataDxfId="106" totalsRowDxfId="3">
      <totalsRowFormula>SUM(M19,M24,(M22*-1))</totalsRowFormula>
    </tableColumn>
    <tableColumn id="13" xr3:uid="{A9F2F9CA-E616-4FB8-B375-9D72A3A2306E}" name="Nov-24" totalsRowFunction="custom" dataDxfId="105" totalsRowDxfId="2">
      <totalsRowFormula>SUM(N19,N24,(N22*-1))</totalsRowFormula>
    </tableColumn>
    <tableColumn id="14" xr3:uid="{8339EBEE-BBEA-46CE-BCF2-D019FBC764EA}" name="Dec-24" totalsRowFunction="custom" dataDxfId="104" totalsRowDxfId="1">
      <totalsRowFormula>SUM(O19,O24,(O22*-1))</totalsRowFormula>
    </tableColumn>
    <tableColumn id="15" xr3:uid="{648D2FEE-FA3E-48F9-8B91-D10A39039861}" name="Total" totalsRowFunction="custom" dataDxfId="103" totalsRowDxfId="0">
      <totalsRowFormula>SUM(P19,P24,(P22*-1))</totalsRowFormula>
    </tableColumn>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10:P11" totalsRowShown="0" headerRowDxfId="102" dataDxfId="100" headerRowBorderDxfId="101" tableBorderDxfId="99">
  <autoFilter ref="C10:P11"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Beginning" dataDxfId="98"/>
    <tableColumn id="2" xr3:uid="{20D78004-755E-4402-9E26-152FC8ED5814}" name="Jan-24" dataDxfId="97">
      <calculatedColumnFormula>C63</calculatedColumnFormula>
    </tableColumn>
    <tableColumn id="3" xr3:uid="{58B5D5C5-7173-416A-A579-975E8462BF39}" name="Feb-24" dataDxfId="96">
      <calculatedColumnFormula>D63</calculatedColumnFormula>
    </tableColumn>
    <tableColumn id="4" xr3:uid="{CCD3D305-A175-4686-A03A-FE03A58B6046}" name="Mar-24" dataDxfId="95">
      <calculatedColumnFormula>E63</calculatedColumnFormula>
    </tableColumn>
    <tableColumn id="5" xr3:uid="{7487B9ED-A5B6-4275-B519-DF9A4DC952A3}" name="Apr-24" dataDxfId="94">
      <calculatedColumnFormula>F63</calculatedColumnFormula>
    </tableColumn>
    <tableColumn id="6" xr3:uid="{D0285F12-7AB3-434D-ACFC-557AB16EA276}" name="May-24" dataDxfId="93">
      <calculatedColumnFormula>G63</calculatedColumnFormula>
    </tableColumn>
    <tableColumn id="7" xr3:uid="{5905ED31-A771-4C77-9F7B-21EB8D7D866C}" name="Jun-24" dataDxfId="92">
      <calculatedColumnFormula>H63</calculatedColumnFormula>
    </tableColumn>
    <tableColumn id="8" xr3:uid="{9A51A46A-0270-4010-B46F-5E41DAC27337}" name="Jul-24" dataDxfId="91">
      <calculatedColumnFormula>I63</calculatedColumnFormula>
    </tableColumn>
    <tableColumn id="9" xr3:uid="{C50FCAC0-0903-4353-9342-19872C9474D2}" name="Aug-24" dataDxfId="90">
      <calculatedColumnFormula>J63</calculatedColumnFormula>
    </tableColumn>
    <tableColumn id="10" xr3:uid="{EAEAA103-AA5B-40BA-9E23-F7078AFE3478}" name="Sep-24" dataDxfId="89">
      <calculatedColumnFormula>K63</calculatedColumnFormula>
    </tableColumn>
    <tableColumn id="11" xr3:uid="{3ADBD22F-BC89-42A6-8F59-41DEDFECBC71}" name="Oct-24" dataDxfId="88">
      <calculatedColumnFormula>L63</calculatedColumnFormula>
    </tableColumn>
    <tableColumn id="12" xr3:uid="{B8EA8B1B-9036-4E9F-871B-2F4567DB2779}" name="Nov-24" dataDxfId="87">
      <calculatedColumnFormula>M63</calculatedColumnFormula>
    </tableColumn>
    <tableColumn id="13" xr3:uid="{4C066EE9-1CD6-4DEB-B04E-E8323FED01D8}" name="Dec-24" dataDxfId="86">
      <calculatedColumnFormula>N63</calculatedColumnFormula>
    </tableColumn>
    <tableColumn id="14" xr3:uid="{5C490499-9979-4A92-A6A0-E575500F609A}" name="Yearly" dataDxfId="85"/>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29:P55" totalsRowCount="1" headerRowDxfId="84" dataDxfId="82" totalsRowDxfId="80" headerRowBorderDxfId="83" tableBorderDxfId="81">
  <autoFilter ref="B29:P54"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EXPENSES PAID OUT" totalsRowLabel="SUBTOTAL" dataDxfId="79" totalsRowDxfId="78"/>
    <tableColumn id="2" xr3:uid="{FFDDD715-00DA-40DA-B7B2-83C50324FA64}" name=" " dataDxfId="77" totalsRowDxfId="76"/>
    <tableColumn id="3" xr3:uid="{12727C3A-6CCB-403A-9105-08531DDF44CE}" name="Jan-24" totalsRowFunction="sum" dataDxfId="75" totalsRowDxfId="74"/>
    <tableColumn id="4" xr3:uid="{6EABBF00-527B-42E9-AAE1-638685D3999F}" name="Feb-24" totalsRowFunction="sum" dataDxfId="73" totalsRowDxfId="72"/>
    <tableColumn id="5" xr3:uid="{6E514C19-7D32-44A7-A4A3-F9D85F38D8A4}" name="Mar-24" totalsRowFunction="sum" dataDxfId="71" totalsRowDxfId="70"/>
    <tableColumn id="6" xr3:uid="{D2A328FD-714B-4F71-A561-655887DCB47B}" name="Apr-24" totalsRowFunction="sum" dataDxfId="69" totalsRowDxfId="68"/>
    <tableColumn id="7" xr3:uid="{09AE9247-F0FE-4634-9245-22CC1836C30E}" name="May-24" totalsRowFunction="sum" dataDxfId="67" totalsRowDxfId="66"/>
    <tableColumn id="8" xr3:uid="{42F0DC4F-D407-4AF6-B7FA-D122931F81D2}" name="Jun-24" totalsRowFunction="sum" dataDxfId="65" totalsRowDxfId="64"/>
    <tableColumn id="9" xr3:uid="{1BC29ADC-3A19-4F5E-B845-D3517850D542}" name="Jul-24" totalsRowFunction="sum" dataDxfId="63" totalsRowDxfId="62"/>
    <tableColumn id="10" xr3:uid="{7E9CBC9D-813B-48E2-ACDE-F8151C065E95}" name="Aug-24" totalsRowFunction="sum" dataDxfId="61" totalsRowDxfId="60"/>
    <tableColumn id="11" xr3:uid="{93A6F074-1EB9-4DF9-841B-30012F554080}" name="Sep-24" totalsRowFunction="sum" dataDxfId="59" totalsRowDxfId="58"/>
    <tableColumn id="12" xr3:uid="{73EDC368-265A-47CD-AE46-9E515EE45D0F}" name="Oct-24" totalsRowFunction="sum" dataDxfId="57" totalsRowDxfId="56"/>
    <tableColumn id="13" xr3:uid="{72EC1B92-59C7-4508-BCE8-C01C817C1478}" name="Nov-24" totalsRowFunction="sum" dataDxfId="55" totalsRowDxfId="54"/>
    <tableColumn id="14" xr3:uid="{6793F1EB-794A-48A1-83D8-6D45C0C4EFEB}" name="Dec-24" totalsRowFunction="sum" dataDxfId="53" totalsRowDxfId="52"/>
    <tableColumn id="15" xr3:uid="{CF05919A-D829-4999-9210-E2C1BD966A3B}" name="Total" totalsRowFunction="sum" dataDxfId="51" totalsRowDxfId="50">
      <calculatedColumnFormula>SUM(D30:O30)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56:P62" totalsRowCount="1" headerRowDxfId="49" dataDxfId="48" totalsRowDxfId="46" tableBorderDxfId="47">
  <autoFilter ref="B56:P61"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EXPENSES PAID OUT" totalsRowLabel="TOTAL EXPENSES PAID OUT" dataDxfId="45" totalsRowDxfId="44"/>
    <tableColumn id="2" xr3:uid="{71D4A62C-EC6A-4CDA-AF06-A527AFAA7172}" name=" " dataDxfId="43" totalsRowDxfId="42"/>
    <tableColumn id="3" xr3:uid="{1F5533FD-DD51-446B-AB43-B622A36D30A3}" name="Jan-24" totalsRowFunction="custom" dataDxfId="41" totalsRowDxfId="40">
      <totalsRowFormula>Expenses[[#Totals],[Jan-24]]+SUBTOTAL(109,CashPaidOut[Jan-24])</totalsRowFormula>
    </tableColumn>
    <tableColumn id="4" xr3:uid="{516593D0-4E8A-4599-AFCA-9A7BC28C6C1D}" name="Feb-24" totalsRowFunction="custom" dataDxfId="39" totalsRowDxfId="38">
      <totalsRowFormula>Expenses[[#Totals],[Feb-24]]+SUBTOTAL(109,CashPaidOut[Feb-24])</totalsRowFormula>
    </tableColumn>
    <tableColumn id="5" xr3:uid="{A50965D1-3E84-4803-A542-1601688C4076}" name="Mar-24" totalsRowFunction="custom" dataDxfId="37" totalsRowDxfId="36">
      <totalsRowFormula>Expenses[[#Totals],[Mar-24]]+SUBTOTAL(109,CashPaidOut[Mar-24])</totalsRowFormula>
    </tableColumn>
    <tableColumn id="6" xr3:uid="{C363A5CD-2ED6-4D10-B508-E20B96AD2391}" name="Apr-24" totalsRowFunction="custom" dataDxfId="35" totalsRowDxfId="34">
      <totalsRowFormula>Expenses[[#Totals],[Apr-24]]+SUBTOTAL(109,CashPaidOut[Apr-24])</totalsRowFormula>
    </tableColumn>
    <tableColumn id="7" xr3:uid="{8331B682-A4BD-4980-B245-12AD1BF8162C}" name="May-24" totalsRowFunction="custom" dataDxfId="33" totalsRowDxfId="32">
      <totalsRowFormula>Expenses[[#Totals],[May-24]]+SUBTOTAL(109,CashPaidOut[May-24])</totalsRowFormula>
    </tableColumn>
    <tableColumn id="8" xr3:uid="{1CE97521-1AA0-4EC8-9DA4-E5E05893A660}" name="Jun-24" totalsRowFunction="custom" dataDxfId="31" totalsRowDxfId="30">
      <totalsRowFormula>Expenses[[#Totals],[Jun-24]]+SUBTOTAL(109,CashPaidOut[Jun-24])</totalsRowFormula>
    </tableColumn>
    <tableColumn id="9" xr3:uid="{C24B8C99-2B79-47ED-BB89-AB63A03F7CA6}" name="Jul-24" totalsRowFunction="custom" dataDxfId="29" totalsRowDxfId="28">
      <totalsRowFormula>Expenses[[#Totals],[Jul-24]]+SUBTOTAL(109,CashPaidOut[Jul-24])</totalsRowFormula>
    </tableColumn>
    <tableColumn id="10" xr3:uid="{A00EC4F8-58B8-44C9-88FA-7F85F73B2036}" name="Aug-24" totalsRowFunction="custom" dataDxfId="27" totalsRowDxfId="26">
      <totalsRowFormula>Expenses[[#Totals],[Aug-24]]+SUBTOTAL(109,CashPaidOut[Aug-24])</totalsRowFormula>
    </tableColumn>
    <tableColumn id="11" xr3:uid="{156DCDCE-DCAA-4412-9047-B1245603FF37}" name="Sep-24" totalsRowFunction="custom" dataDxfId="25" totalsRowDxfId="24">
      <totalsRowFormula>Expenses[[#Totals],[Sep-24]]+SUBTOTAL(109,CashPaidOut[Sep-24])</totalsRowFormula>
    </tableColumn>
    <tableColumn id="12" xr3:uid="{1EE38CB3-8D36-47B4-BDA8-9CB849FE734C}" name="Oct-24" totalsRowFunction="custom" dataDxfId="23" totalsRowDxfId="22">
      <totalsRowFormula>Expenses[[#Totals],[Oct-24]]+SUBTOTAL(109,CashPaidOut[Oct-24])</totalsRowFormula>
    </tableColumn>
    <tableColumn id="13" xr3:uid="{3438184B-EC73-468E-9872-A32D32D47C8E}" name="Nov-24" totalsRowFunction="custom" dataDxfId="21" totalsRowDxfId="20">
      <totalsRowFormula>Expenses[[#Totals],[Nov-24]]+SUBTOTAL(109,CashPaidOut[Nov-24])</totalsRowFormula>
    </tableColumn>
    <tableColumn id="14" xr3:uid="{A80ACE2A-125C-4D05-A728-7744DD560A72}" name="Dec-24" totalsRowFunction="custom" dataDxfId="19" totalsRowDxfId="18">
      <totalsRowFormula>Expenses[[#Totals],[Dec-24]]+SUBTOTAL(109,CashPaidOut[Dec-24])</totalsRowFormula>
    </tableColumn>
    <tableColumn id="15" xr3:uid="{8ADCDC85-66BB-4B7D-A1C5-7A897B896A44}" name="Total" totalsRowFunction="custom" dataDxfId="17" totalsRowDxfId="16">
      <totalsRowFormula>SUM(D62:O62)</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3402-4D97-4EF0-BEC1-A3AEF4D79DAF}">
  <dimension ref="A1:A131"/>
  <sheetViews>
    <sheetView showGridLines="0" tabSelected="1" workbookViewId="0">
      <selection activeCell="A15" sqref="A15"/>
    </sheetView>
  </sheetViews>
  <sheetFormatPr defaultRowHeight="10" x14ac:dyDescent="0.2"/>
  <cols>
    <col min="1" max="1" width="162.88671875" customWidth="1"/>
  </cols>
  <sheetData>
    <row r="1" spans="1:1" ht="23" x14ac:dyDescent="0.5">
      <c r="A1" s="89" t="s">
        <v>139</v>
      </c>
    </row>
    <row r="2" spans="1:1" ht="112.5" customHeight="1" x14ac:dyDescent="0.35">
      <c r="A2" s="91" t="s">
        <v>140</v>
      </c>
    </row>
    <row r="3" spans="1:1" ht="15.5" x14ac:dyDescent="0.2">
      <c r="A3" s="84" t="s">
        <v>44</v>
      </c>
    </row>
    <row r="4" spans="1:1" ht="15.5" x14ac:dyDescent="0.2">
      <c r="A4" s="85" t="s">
        <v>45</v>
      </c>
    </row>
    <row r="5" spans="1:1" x14ac:dyDescent="0.2">
      <c r="A5" s="86"/>
    </row>
    <row r="6" spans="1:1" ht="31" x14ac:dyDescent="0.2">
      <c r="A6" s="84" t="s">
        <v>46</v>
      </c>
    </row>
    <row r="7" spans="1:1" ht="15.5" x14ac:dyDescent="0.2">
      <c r="A7" s="85" t="s">
        <v>109</v>
      </c>
    </row>
    <row r="8" spans="1:1" x14ac:dyDescent="0.2">
      <c r="A8" s="86"/>
    </row>
    <row r="9" spans="1:1" ht="15.5" x14ac:dyDescent="0.2">
      <c r="A9" s="84" t="s">
        <v>47</v>
      </c>
    </row>
    <row r="10" spans="1:1" x14ac:dyDescent="0.2">
      <c r="A10" s="86"/>
    </row>
    <row r="11" spans="1:1" ht="15.5" x14ac:dyDescent="0.2">
      <c r="A11" s="84" t="s">
        <v>110</v>
      </c>
    </row>
    <row r="12" spans="1:1" ht="15.5" x14ac:dyDescent="0.2">
      <c r="A12" s="85" t="s">
        <v>48</v>
      </c>
    </row>
    <row r="13" spans="1:1" x14ac:dyDescent="0.2">
      <c r="A13" s="86"/>
    </row>
    <row r="14" spans="1:1" ht="15.5" x14ac:dyDescent="0.2">
      <c r="A14" s="84" t="s">
        <v>50</v>
      </c>
    </row>
    <row r="15" spans="1:1" ht="15.5" x14ac:dyDescent="0.2">
      <c r="A15" s="85" t="s">
        <v>49</v>
      </c>
    </row>
    <row r="16" spans="1:1" x14ac:dyDescent="0.2">
      <c r="A16" s="86"/>
    </row>
    <row r="17" spans="1:1" ht="15.5" x14ac:dyDescent="0.2">
      <c r="A17" s="84" t="s">
        <v>52</v>
      </c>
    </row>
    <row r="18" spans="1:1" ht="15.5" x14ac:dyDescent="0.2">
      <c r="A18" s="85" t="s">
        <v>51</v>
      </c>
    </row>
    <row r="19" spans="1:1" x14ac:dyDescent="0.2">
      <c r="A19" s="86"/>
    </row>
    <row r="20" spans="1:1" ht="31" x14ac:dyDescent="0.2">
      <c r="A20" s="84" t="s">
        <v>71</v>
      </c>
    </row>
    <row r="21" spans="1:1" ht="15.5" x14ac:dyDescent="0.2">
      <c r="A21" s="85" t="s">
        <v>53</v>
      </c>
    </row>
    <row r="22" spans="1:1" x14ac:dyDescent="0.2">
      <c r="A22" s="86"/>
    </row>
    <row r="23" spans="1:1" ht="15.5" x14ac:dyDescent="0.2">
      <c r="A23" s="90" t="s">
        <v>63</v>
      </c>
    </row>
    <row r="24" spans="1:1" ht="15.5" x14ac:dyDescent="0.2">
      <c r="A24" s="87"/>
    </row>
    <row r="25" spans="1:1" ht="46.5" x14ac:dyDescent="0.2">
      <c r="A25" s="84" t="s">
        <v>111</v>
      </c>
    </row>
    <row r="26" spans="1:1" ht="15.5" x14ac:dyDescent="0.2">
      <c r="A26" s="85" t="s">
        <v>53</v>
      </c>
    </row>
    <row r="27" spans="1:1" x14ac:dyDescent="0.2">
      <c r="A27" s="86"/>
    </row>
    <row r="28" spans="1:1" ht="31" x14ac:dyDescent="0.2">
      <c r="A28" s="84" t="s">
        <v>55</v>
      </c>
    </row>
    <row r="29" spans="1:1" ht="15.5" x14ac:dyDescent="0.2">
      <c r="A29" s="85" t="s">
        <v>54</v>
      </c>
    </row>
    <row r="30" spans="1:1" x14ac:dyDescent="0.2">
      <c r="A30" s="86"/>
    </row>
    <row r="31" spans="1:1" ht="31" x14ac:dyDescent="0.2">
      <c r="A31" s="84" t="s">
        <v>56</v>
      </c>
    </row>
    <row r="32" spans="1:1" ht="15.5" x14ac:dyDescent="0.2">
      <c r="A32" s="85" t="s">
        <v>53</v>
      </c>
    </row>
    <row r="33" spans="1:1" x14ac:dyDescent="0.2">
      <c r="A33" s="86"/>
    </row>
    <row r="34" spans="1:1" ht="15.5" x14ac:dyDescent="0.2">
      <c r="A34" s="84" t="s">
        <v>58</v>
      </c>
    </row>
    <row r="35" spans="1:1" ht="15.5" x14ac:dyDescent="0.2">
      <c r="A35" s="85" t="s">
        <v>57</v>
      </c>
    </row>
    <row r="36" spans="1:1" x14ac:dyDescent="0.2">
      <c r="A36" s="86"/>
    </row>
    <row r="37" spans="1:1" ht="31" x14ac:dyDescent="0.2">
      <c r="A37" s="84" t="s">
        <v>72</v>
      </c>
    </row>
    <row r="38" spans="1:1" ht="15.5" x14ac:dyDescent="0.2">
      <c r="A38" s="85" t="s">
        <v>59</v>
      </c>
    </row>
    <row r="39" spans="1:1" x14ac:dyDescent="0.2">
      <c r="A39" s="86"/>
    </row>
    <row r="40" spans="1:1" ht="15.5" x14ac:dyDescent="0.2">
      <c r="A40" s="90" t="s">
        <v>64</v>
      </c>
    </row>
    <row r="41" spans="1:1" x14ac:dyDescent="0.2">
      <c r="A41" s="86"/>
    </row>
    <row r="42" spans="1:1" ht="31" x14ac:dyDescent="0.2">
      <c r="A42" s="84" t="s">
        <v>60</v>
      </c>
    </row>
    <row r="43" spans="1:1" ht="15.5" x14ac:dyDescent="0.2">
      <c r="A43" s="85" t="s">
        <v>54</v>
      </c>
    </row>
    <row r="44" spans="1:1" x14ac:dyDescent="0.2">
      <c r="A44" s="86"/>
    </row>
    <row r="45" spans="1:1" ht="31" x14ac:dyDescent="0.2">
      <c r="A45" s="84" t="s">
        <v>61</v>
      </c>
    </row>
    <row r="46" spans="1:1" ht="15.5" x14ac:dyDescent="0.2">
      <c r="A46" s="85" t="s">
        <v>57</v>
      </c>
    </row>
    <row r="47" spans="1:1" x14ac:dyDescent="0.2">
      <c r="A47" s="86"/>
    </row>
    <row r="48" spans="1:1" ht="31" x14ac:dyDescent="0.2">
      <c r="A48" s="84" t="s">
        <v>137</v>
      </c>
    </row>
    <row r="49" spans="1:1" ht="15.5" x14ac:dyDescent="0.2">
      <c r="A49" s="85" t="s">
        <v>62</v>
      </c>
    </row>
    <row r="50" spans="1:1" x14ac:dyDescent="0.2">
      <c r="A50" s="86"/>
    </row>
    <row r="51" spans="1:1" ht="15.5" x14ac:dyDescent="0.2">
      <c r="A51" s="90" t="s">
        <v>88</v>
      </c>
    </row>
    <row r="52" spans="1:1" x14ac:dyDescent="0.2">
      <c r="A52" s="86"/>
    </row>
    <row r="53" spans="1:1" ht="15.5" x14ac:dyDescent="0.2">
      <c r="A53" s="84" t="s">
        <v>67</v>
      </c>
    </row>
    <row r="54" spans="1:1" ht="15.5" x14ac:dyDescent="0.2">
      <c r="A54" s="85" t="s">
        <v>65</v>
      </c>
    </row>
    <row r="55" spans="1:1" x14ac:dyDescent="0.2">
      <c r="A55" s="86"/>
    </row>
    <row r="56" spans="1:1" ht="31" x14ac:dyDescent="0.2">
      <c r="A56" s="84" t="s">
        <v>70</v>
      </c>
    </row>
    <row r="57" spans="1:1" ht="15.5" x14ac:dyDescent="0.2">
      <c r="A57" s="85" t="s">
        <v>66</v>
      </c>
    </row>
    <row r="58" spans="1:1" x14ac:dyDescent="0.2">
      <c r="A58" s="86"/>
    </row>
    <row r="59" spans="1:1" ht="31" x14ac:dyDescent="0.2">
      <c r="A59" s="84" t="s">
        <v>69</v>
      </c>
    </row>
    <row r="60" spans="1:1" ht="15.5" x14ac:dyDescent="0.2">
      <c r="A60" s="85" t="s">
        <v>68</v>
      </c>
    </row>
    <row r="61" spans="1:1" x14ac:dyDescent="0.2">
      <c r="A61" s="86"/>
    </row>
    <row r="62" spans="1:1" ht="15.5" x14ac:dyDescent="0.2">
      <c r="A62" s="84" t="s">
        <v>74</v>
      </c>
    </row>
    <row r="63" spans="1:1" ht="15.5" x14ac:dyDescent="0.2">
      <c r="A63" s="85" t="s">
        <v>73</v>
      </c>
    </row>
    <row r="64" spans="1:1" ht="11.5" customHeight="1" x14ac:dyDescent="0.2">
      <c r="A64" s="85"/>
    </row>
    <row r="65" spans="1:1" ht="15.5" x14ac:dyDescent="0.2">
      <c r="A65" s="84" t="s">
        <v>138</v>
      </c>
    </row>
    <row r="66" spans="1:1" ht="15.5" x14ac:dyDescent="0.2">
      <c r="A66" s="85" t="s">
        <v>75</v>
      </c>
    </row>
    <row r="67" spans="1:1" x14ac:dyDescent="0.2">
      <c r="A67" s="86"/>
    </row>
    <row r="68" spans="1:1" ht="31" x14ac:dyDescent="0.2">
      <c r="A68" s="84" t="s">
        <v>76</v>
      </c>
    </row>
    <row r="69" spans="1:1" ht="15.5" x14ac:dyDescent="0.2">
      <c r="A69" s="85" t="s">
        <v>57</v>
      </c>
    </row>
    <row r="70" spans="1:1" x14ac:dyDescent="0.2">
      <c r="A70" s="86"/>
    </row>
    <row r="71" spans="1:1" ht="31" x14ac:dyDescent="0.2">
      <c r="A71" s="84" t="s">
        <v>77</v>
      </c>
    </row>
    <row r="72" spans="1:1" ht="15.5" x14ac:dyDescent="0.2">
      <c r="A72" s="85" t="s">
        <v>78</v>
      </c>
    </row>
    <row r="73" spans="1:1" x14ac:dyDescent="0.2">
      <c r="A73" s="86"/>
    </row>
    <row r="74" spans="1:1" ht="18.5" customHeight="1" x14ac:dyDescent="0.2">
      <c r="A74" s="84" t="s">
        <v>79</v>
      </c>
    </row>
    <row r="75" spans="1:1" ht="15.5" x14ac:dyDescent="0.2">
      <c r="A75" s="85" t="s">
        <v>80</v>
      </c>
    </row>
    <row r="76" spans="1:1" ht="9.5" customHeight="1" x14ac:dyDescent="0.2">
      <c r="A76" s="85"/>
    </row>
    <row r="77" spans="1:1" ht="19.5" customHeight="1" x14ac:dyDescent="0.2">
      <c r="A77" s="84" t="s">
        <v>81</v>
      </c>
    </row>
    <row r="78" spans="1:1" ht="15.5" x14ac:dyDescent="0.2">
      <c r="A78" s="85" t="s">
        <v>82</v>
      </c>
    </row>
    <row r="79" spans="1:1" x14ac:dyDescent="0.2">
      <c r="A79" s="86"/>
    </row>
    <row r="80" spans="1:1" ht="16.5" customHeight="1" x14ac:dyDescent="0.2">
      <c r="A80" s="84" t="s">
        <v>83</v>
      </c>
    </row>
    <row r="81" spans="1:1" ht="15.5" x14ac:dyDescent="0.2">
      <c r="A81" s="85" t="s">
        <v>84</v>
      </c>
    </row>
    <row r="82" spans="1:1" x14ac:dyDescent="0.2">
      <c r="A82" s="86"/>
    </row>
    <row r="83" spans="1:1" ht="15.5" x14ac:dyDescent="0.2">
      <c r="A83" s="84" t="s">
        <v>85</v>
      </c>
    </row>
    <row r="84" spans="1:1" ht="15.5" x14ac:dyDescent="0.2">
      <c r="A84" s="85" t="s">
        <v>86</v>
      </c>
    </row>
    <row r="85" spans="1:1" x14ac:dyDescent="0.2">
      <c r="A85" s="86"/>
    </row>
    <row r="86" spans="1:1" ht="31" x14ac:dyDescent="0.2">
      <c r="A86" s="84" t="s">
        <v>87</v>
      </c>
    </row>
    <row r="87" spans="1:1" ht="15.5" x14ac:dyDescent="0.2">
      <c r="A87" s="85" t="s">
        <v>59</v>
      </c>
    </row>
    <row r="88" spans="1:1" x14ac:dyDescent="0.2">
      <c r="A88" s="86"/>
    </row>
    <row r="89" spans="1:1" ht="31" x14ac:dyDescent="0.2">
      <c r="A89" s="84" t="s">
        <v>89</v>
      </c>
    </row>
    <row r="90" spans="1:1" ht="15.5" x14ac:dyDescent="0.2">
      <c r="A90" s="85" t="s">
        <v>90</v>
      </c>
    </row>
    <row r="91" spans="1:1" x14ac:dyDescent="0.2">
      <c r="A91" s="86"/>
    </row>
    <row r="92" spans="1:1" ht="31" x14ac:dyDescent="0.2">
      <c r="A92" s="84" t="s">
        <v>93</v>
      </c>
    </row>
    <row r="93" spans="1:1" ht="15.5" x14ac:dyDescent="0.2">
      <c r="A93" s="85" t="s">
        <v>68</v>
      </c>
    </row>
    <row r="94" spans="1:1" x14ac:dyDescent="0.2">
      <c r="A94" s="86"/>
    </row>
    <row r="95" spans="1:1" ht="31" x14ac:dyDescent="0.2">
      <c r="A95" s="84" t="s">
        <v>92</v>
      </c>
    </row>
    <row r="96" spans="1:1" ht="15.5" x14ac:dyDescent="0.2">
      <c r="A96" s="85" t="s">
        <v>91</v>
      </c>
    </row>
    <row r="97" spans="1:1" x14ac:dyDescent="0.2">
      <c r="A97" s="86"/>
    </row>
    <row r="98" spans="1:1" ht="31" x14ac:dyDescent="0.2">
      <c r="A98" s="84" t="s">
        <v>94</v>
      </c>
    </row>
    <row r="99" spans="1:1" ht="15.5" x14ac:dyDescent="0.2">
      <c r="A99" s="85" t="s">
        <v>80</v>
      </c>
    </row>
    <row r="100" spans="1:1" x14ac:dyDescent="0.2">
      <c r="A100" s="86"/>
    </row>
    <row r="101" spans="1:1" ht="31" x14ac:dyDescent="0.2">
      <c r="A101" s="84" t="s">
        <v>95</v>
      </c>
    </row>
    <row r="102" spans="1:1" ht="15.5" x14ac:dyDescent="0.2">
      <c r="A102" s="85" t="s">
        <v>96</v>
      </c>
    </row>
    <row r="103" spans="1:1" x14ac:dyDescent="0.2">
      <c r="A103" s="86"/>
    </row>
    <row r="104" spans="1:1" ht="31" x14ac:dyDescent="0.2">
      <c r="A104" s="84" t="s">
        <v>97</v>
      </c>
    </row>
    <row r="105" spans="1:1" ht="15.5" x14ac:dyDescent="0.2">
      <c r="A105" s="85" t="s">
        <v>98</v>
      </c>
    </row>
    <row r="106" spans="1:1" x14ac:dyDescent="0.2">
      <c r="A106" s="86"/>
    </row>
    <row r="107" spans="1:1" ht="15.5" x14ac:dyDescent="0.2">
      <c r="A107" s="84" t="s">
        <v>99</v>
      </c>
    </row>
    <row r="108" spans="1:1" ht="15.5" x14ac:dyDescent="0.2">
      <c r="A108" s="85" t="s">
        <v>82</v>
      </c>
    </row>
    <row r="109" spans="1:1" x14ac:dyDescent="0.2">
      <c r="A109" s="86"/>
    </row>
    <row r="110" spans="1:1" ht="15.5" x14ac:dyDescent="0.2">
      <c r="A110" s="84" t="s">
        <v>100</v>
      </c>
    </row>
    <row r="111" spans="1:1" ht="15.5" x14ac:dyDescent="0.2">
      <c r="A111" s="85" t="s">
        <v>66</v>
      </c>
    </row>
    <row r="112" spans="1:1" x14ac:dyDescent="0.2">
      <c r="A112" s="86"/>
    </row>
    <row r="113" spans="1:1" ht="31" x14ac:dyDescent="0.2">
      <c r="A113" s="84" t="s">
        <v>101</v>
      </c>
    </row>
    <row r="114" spans="1:1" ht="15.5" x14ac:dyDescent="0.2">
      <c r="A114" s="85" t="s">
        <v>53</v>
      </c>
    </row>
    <row r="115" spans="1:1" x14ac:dyDescent="0.2">
      <c r="A115" s="86"/>
    </row>
    <row r="116" spans="1:1" ht="15.5" x14ac:dyDescent="0.2">
      <c r="A116" s="90" t="s">
        <v>102</v>
      </c>
    </row>
    <row r="117" spans="1:1" x14ac:dyDescent="0.2">
      <c r="A117" s="86"/>
    </row>
    <row r="118" spans="1:1" ht="31" x14ac:dyDescent="0.2">
      <c r="A118" s="84" t="s">
        <v>103</v>
      </c>
    </row>
    <row r="119" spans="1:1" ht="15.5" x14ac:dyDescent="0.2">
      <c r="A119" s="85" t="s">
        <v>82</v>
      </c>
    </row>
    <row r="120" spans="1:1" x14ac:dyDescent="0.2">
      <c r="A120" s="86"/>
    </row>
    <row r="121" spans="1:1" ht="31" x14ac:dyDescent="0.2">
      <c r="A121" s="84" t="s">
        <v>104</v>
      </c>
    </row>
    <row r="122" spans="1:1" ht="15.5" x14ac:dyDescent="0.2">
      <c r="A122" s="85" t="s">
        <v>90</v>
      </c>
    </row>
    <row r="123" spans="1:1" x14ac:dyDescent="0.2">
      <c r="A123" s="86"/>
    </row>
    <row r="124" spans="1:1" ht="15.5" x14ac:dyDescent="0.2">
      <c r="A124" s="84" t="s">
        <v>105</v>
      </c>
    </row>
    <row r="125" spans="1:1" ht="15.5" x14ac:dyDescent="0.2">
      <c r="A125" s="85" t="s">
        <v>78</v>
      </c>
    </row>
    <row r="126" spans="1:1" x14ac:dyDescent="0.2">
      <c r="A126" s="86"/>
    </row>
    <row r="127" spans="1:1" ht="12.5" customHeight="1" x14ac:dyDescent="0.2">
      <c r="A127" s="84" t="s">
        <v>106</v>
      </c>
    </row>
    <row r="128" spans="1:1" ht="15.5" x14ac:dyDescent="0.2">
      <c r="A128" s="85" t="s">
        <v>107</v>
      </c>
    </row>
    <row r="129" spans="1:1" x14ac:dyDescent="0.2">
      <c r="A129" s="86"/>
    </row>
    <row r="130" spans="1:1" ht="15.5" x14ac:dyDescent="0.2">
      <c r="A130" s="84" t="s">
        <v>108</v>
      </c>
    </row>
    <row r="131" spans="1:1" ht="15.5" x14ac:dyDescent="0.2">
      <c r="A131" s="88" t="s">
        <v>78</v>
      </c>
    </row>
  </sheetData>
  <sheetProtection sheet="1" objects="1" scenarios="1"/>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P64"/>
  <sheetViews>
    <sheetView showGridLines="0" topLeftCell="A27" zoomScale="130" zoomScaleNormal="130" workbookViewId="0">
      <selection activeCell="I6" sqref="I6"/>
    </sheetView>
  </sheetViews>
  <sheetFormatPr defaultColWidth="9.33203125" defaultRowHeight="10" x14ac:dyDescent="0.2"/>
  <cols>
    <col min="1" max="1" width="2.6640625" style="7" customWidth="1"/>
    <col min="2" max="2" width="36.109375" style="7" customWidth="1"/>
    <col min="3" max="3" width="14.44140625" style="7" customWidth="1"/>
    <col min="4" max="10" width="11.6640625" style="7" customWidth="1"/>
    <col min="11" max="16" width="12.6640625" style="7" customWidth="1"/>
    <col min="17" max="17" width="2.6640625" style="7" customWidth="1"/>
    <col min="18" max="16384" width="9.33203125" style="7"/>
  </cols>
  <sheetData>
    <row r="1" spans="2:16" s="1" customFormat="1" ht="22.5" customHeight="1" x14ac:dyDescent="0.4">
      <c r="B1" s="92" t="s">
        <v>141</v>
      </c>
      <c r="C1" s="92"/>
      <c r="D1" s="92"/>
      <c r="E1" s="92"/>
      <c r="F1" s="92"/>
      <c r="G1" s="92"/>
      <c r="H1" s="92"/>
      <c r="I1" s="92"/>
      <c r="J1" s="92"/>
      <c r="K1" s="92"/>
      <c r="L1" s="92"/>
      <c r="M1" s="92"/>
      <c r="N1" s="92"/>
      <c r="O1" s="92"/>
      <c r="P1" s="92"/>
    </row>
    <row r="2" spans="2:16" s="1" customFormat="1" ht="24" customHeight="1" x14ac:dyDescent="0.4">
      <c r="B2" s="93" t="s">
        <v>42</v>
      </c>
      <c r="C2" s="93"/>
      <c r="D2" s="93"/>
      <c r="E2" s="93"/>
      <c r="F2" s="93"/>
      <c r="G2" s="93"/>
      <c r="H2" s="93"/>
      <c r="I2" s="93"/>
      <c r="J2" s="93"/>
      <c r="K2" s="93"/>
      <c r="L2" s="93"/>
      <c r="M2" s="93"/>
      <c r="N2" s="93"/>
      <c r="O2" s="93"/>
      <c r="P2" s="93"/>
    </row>
    <row r="3" spans="2:16" s="1" customFormat="1" ht="24" customHeight="1" x14ac:dyDescent="0.4">
      <c r="B3" s="53"/>
      <c r="C3" s="53"/>
      <c r="D3" s="53"/>
      <c r="E3" s="53"/>
      <c r="F3" s="53"/>
      <c r="G3" s="53"/>
      <c r="H3" s="53"/>
      <c r="I3" s="53"/>
      <c r="J3" s="53"/>
      <c r="K3" s="53"/>
      <c r="L3" s="53"/>
      <c r="M3" s="53"/>
      <c r="N3" s="53"/>
      <c r="O3" s="53"/>
      <c r="P3" s="53"/>
    </row>
    <row r="4" spans="2:16" s="1" customFormat="1" ht="13.5" customHeight="1" x14ac:dyDescent="0.4">
      <c r="B4" s="79" t="s">
        <v>36</v>
      </c>
      <c r="C4" s="52"/>
      <c r="D4" s="41"/>
      <c r="E4" s="41"/>
      <c r="F4" s="41"/>
      <c r="G4" s="41"/>
      <c r="H4" s="41"/>
      <c r="I4" s="41"/>
      <c r="J4" s="41"/>
      <c r="K4" s="41"/>
      <c r="L4" s="41"/>
      <c r="M4" s="41"/>
      <c r="N4" s="41"/>
      <c r="O4" s="41"/>
      <c r="P4" s="41"/>
    </row>
    <row r="5" spans="2:16" s="1" customFormat="1" ht="13.5" customHeight="1" x14ac:dyDescent="0.4">
      <c r="B5" s="79" t="s">
        <v>40</v>
      </c>
      <c r="C5" s="54">
        <f>CashReceipts[[#Totals],[Total]]-CashPaidOut[[#Totals],[Total]]</f>
        <v>0</v>
      </c>
      <c r="D5" s="41"/>
      <c r="E5" s="41"/>
      <c r="F5" s="41"/>
      <c r="G5" s="41"/>
      <c r="H5" s="41"/>
      <c r="I5" s="41"/>
      <c r="J5" s="41"/>
      <c r="K5" s="41"/>
      <c r="L5" s="41"/>
      <c r="M5" s="41"/>
      <c r="N5" s="41"/>
      <c r="O5" s="41"/>
      <c r="P5" s="41"/>
    </row>
    <row r="6" spans="2:16" s="1" customFormat="1" ht="13" x14ac:dyDescent="0.2">
      <c r="B6" s="78" t="s">
        <v>4</v>
      </c>
      <c r="C6" s="3"/>
      <c r="H6" s="1" t="s">
        <v>41</v>
      </c>
    </row>
    <row r="7" spans="2:16" s="1" customFormat="1" ht="11" customHeight="1" x14ac:dyDescent="0.2">
      <c r="B7" s="78" t="s">
        <v>37</v>
      </c>
      <c r="C7" s="65"/>
    </row>
    <row r="8" spans="2:16" s="1" customFormat="1" ht="11.5" customHeight="1" x14ac:dyDescent="0.2">
      <c r="B8" s="78" t="s">
        <v>11</v>
      </c>
      <c r="C8" s="4"/>
      <c r="D8" s="16">
        <f t="shared" ref="D8" si="0">Cash_minimum</f>
        <v>0</v>
      </c>
      <c r="E8" s="16">
        <f t="shared" ref="E8:O8" si="1">Cash_minimum</f>
        <v>0</v>
      </c>
      <c r="F8" s="16">
        <f t="shared" si="1"/>
        <v>0</v>
      </c>
      <c r="G8" s="16">
        <f t="shared" si="1"/>
        <v>0</v>
      </c>
      <c r="H8" s="16">
        <f t="shared" si="1"/>
        <v>0</v>
      </c>
      <c r="I8" s="16">
        <f t="shared" si="1"/>
        <v>0</v>
      </c>
      <c r="J8" s="16">
        <f t="shared" si="1"/>
        <v>0</v>
      </c>
      <c r="K8" s="16">
        <f t="shared" si="1"/>
        <v>0</v>
      </c>
      <c r="L8" s="16">
        <f t="shared" si="1"/>
        <v>0</v>
      </c>
      <c r="M8" s="16">
        <f t="shared" si="1"/>
        <v>0</v>
      </c>
      <c r="N8" s="16">
        <f t="shared" si="1"/>
        <v>0</v>
      </c>
      <c r="O8" s="16">
        <f t="shared" si="1"/>
        <v>0</v>
      </c>
    </row>
    <row r="9" spans="2:16" s="1" customFormat="1" ht="13" x14ac:dyDescent="0.3">
      <c r="B9" s="15"/>
      <c r="H9" s="5"/>
    </row>
    <row r="10" spans="2:16" ht="10.5" x14ac:dyDescent="0.25">
      <c r="B10" s="6"/>
      <c r="C10" s="57" t="s">
        <v>10</v>
      </c>
      <c r="D10" s="58" t="s">
        <v>24</v>
      </c>
      <c r="E10" s="58" t="s">
        <v>25</v>
      </c>
      <c r="F10" s="58" t="s">
        <v>26</v>
      </c>
      <c r="G10" s="58" t="s">
        <v>27</v>
      </c>
      <c r="H10" s="58" t="s">
        <v>28</v>
      </c>
      <c r="I10" s="59" t="s">
        <v>29</v>
      </c>
      <c r="J10" s="59" t="s">
        <v>30</v>
      </c>
      <c r="K10" s="59" t="s">
        <v>31</v>
      </c>
      <c r="L10" s="59" t="s">
        <v>32</v>
      </c>
      <c r="M10" s="59" t="s">
        <v>33</v>
      </c>
      <c r="N10" s="59" t="s">
        <v>34</v>
      </c>
      <c r="O10" s="59" t="s">
        <v>35</v>
      </c>
      <c r="P10" s="60" t="s">
        <v>43</v>
      </c>
    </row>
    <row r="11" spans="2:16" ht="10.5" x14ac:dyDescent="0.25">
      <c r="B11" s="8" t="s">
        <v>15</v>
      </c>
      <c r="C11" s="24"/>
      <c r="D11" s="17">
        <f t="shared" ref="D11:O11" si="2">C63</f>
        <v>0</v>
      </c>
      <c r="E11" s="17">
        <f t="shared" si="2"/>
        <v>0</v>
      </c>
      <c r="F11" s="17">
        <f t="shared" si="2"/>
        <v>0</v>
      </c>
      <c r="G11" s="17">
        <f t="shared" si="2"/>
        <v>0</v>
      </c>
      <c r="H11" s="17">
        <f t="shared" si="2"/>
        <v>0</v>
      </c>
      <c r="I11" s="17">
        <f t="shared" si="2"/>
        <v>0</v>
      </c>
      <c r="J11" s="17">
        <f t="shared" si="2"/>
        <v>0</v>
      </c>
      <c r="K11" s="17">
        <f t="shared" si="2"/>
        <v>0</v>
      </c>
      <c r="L11" s="17">
        <f t="shared" si="2"/>
        <v>0</v>
      </c>
      <c r="M11" s="17">
        <f t="shared" si="2"/>
        <v>0</v>
      </c>
      <c r="N11" s="17">
        <f t="shared" si="2"/>
        <v>0</v>
      </c>
      <c r="O11" s="17">
        <f t="shared" si="2"/>
        <v>0</v>
      </c>
      <c r="P11" s="23"/>
    </row>
    <row r="12" spans="2:16" ht="10.5" x14ac:dyDescent="0.25">
      <c r="B12" s="13"/>
      <c r="C12" s="19"/>
      <c r="D12" s="19"/>
      <c r="E12" s="19"/>
      <c r="F12" s="19"/>
      <c r="G12" s="19"/>
      <c r="H12" s="19"/>
      <c r="I12" s="19"/>
      <c r="J12" s="19"/>
      <c r="K12" s="19"/>
      <c r="L12" s="19"/>
      <c r="M12" s="19"/>
      <c r="N12" s="19"/>
      <c r="O12" s="19"/>
      <c r="P12" s="19"/>
    </row>
    <row r="13" spans="2:16" ht="10.5" x14ac:dyDescent="0.25">
      <c r="B13" s="61" t="s">
        <v>21</v>
      </c>
      <c r="C13" s="62" t="s">
        <v>17</v>
      </c>
      <c r="D13" s="58" t="s">
        <v>24</v>
      </c>
      <c r="E13" s="58" t="s">
        <v>25</v>
      </c>
      <c r="F13" s="58" t="s">
        <v>26</v>
      </c>
      <c r="G13" s="58" t="s">
        <v>27</v>
      </c>
      <c r="H13" s="58" t="s">
        <v>28</v>
      </c>
      <c r="I13" s="59" t="s">
        <v>29</v>
      </c>
      <c r="J13" s="59" t="s">
        <v>30</v>
      </c>
      <c r="K13" s="59" t="s">
        <v>31</v>
      </c>
      <c r="L13" s="59" t="s">
        <v>32</v>
      </c>
      <c r="M13" s="59" t="s">
        <v>33</v>
      </c>
      <c r="N13" s="59" t="s">
        <v>34</v>
      </c>
      <c r="O13" s="59" t="s">
        <v>35</v>
      </c>
      <c r="P13" s="63" t="s">
        <v>12</v>
      </c>
    </row>
    <row r="14" spans="2:16" x14ac:dyDescent="0.2">
      <c r="B14" s="28" t="s">
        <v>19</v>
      </c>
      <c r="C14" s="9"/>
      <c r="D14" s="4"/>
      <c r="E14" s="4"/>
      <c r="F14" s="4"/>
      <c r="G14" s="44"/>
      <c r="H14" s="4"/>
      <c r="I14" s="4"/>
      <c r="J14" s="4"/>
      <c r="K14" s="4"/>
      <c r="L14" s="4"/>
      <c r="M14" s="4"/>
      <c r="N14" s="4"/>
      <c r="O14" s="4"/>
      <c r="P14" s="22">
        <f t="shared" ref="P14:P18" si="3">SUM(D14:O14)</f>
        <v>0</v>
      </c>
    </row>
    <row r="15" spans="2:16" x14ac:dyDescent="0.2">
      <c r="B15" s="48" t="s">
        <v>113</v>
      </c>
      <c r="C15" s="9"/>
      <c r="D15" s="44"/>
      <c r="E15" s="44"/>
      <c r="F15" s="44"/>
      <c r="G15" s="51"/>
      <c r="H15" s="44"/>
      <c r="I15" s="44"/>
      <c r="J15" s="44"/>
      <c r="K15" s="44"/>
      <c r="L15" s="44"/>
      <c r="M15" s="44"/>
      <c r="N15" s="44"/>
      <c r="O15" s="44"/>
      <c r="P15" s="22">
        <f t="shared" si="3"/>
        <v>0</v>
      </c>
    </row>
    <row r="16" spans="2:16" x14ac:dyDescent="0.2">
      <c r="B16" s="45" t="s">
        <v>20</v>
      </c>
      <c r="C16" s="9"/>
      <c r="D16" s="4"/>
      <c r="E16" s="4"/>
      <c r="F16" s="4"/>
      <c r="G16" s="4"/>
      <c r="H16" s="4"/>
      <c r="I16" s="4"/>
      <c r="J16" s="4"/>
      <c r="K16" s="4"/>
      <c r="L16" s="4"/>
      <c r="M16" s="4"/>
      <c r="N16" s="4"/>
      <c r="O16" s="4"/>
      <c r="P16" s="22">
        <f t="shared" si="3"/>
        <v>0</v>
      </c>
    </row>
    <row r="17" spans="2:16" x14ac:dyDescent="0.2">
      <c r="B17" s="21" t="s">
        <v>5</v>
      </c>
      <c r="C17" s="9"/>
      <c r="D17" s="43"/>
      <c r="E17" s="43"/>
      <c r="F17" s="43"/>
      <c r="G17" s="43"/>
      <c r="H17" s="43"/>
      <c r="I17" s="43"/>
      <c r="J17" s="43"/>
      <c r="K17" s="43"/>
      <c r="L17" s="43"/>
      <c r="M17" s="43"/>
      <c r="N17" s="43"/>
      <c r="O17" s="43"/>
      <c r="P17" s="22">
        <f t="shared" si="3"/>
        <v>0</v>
      </c>
    </row>
    <row r="18" spans="2:16" x14ac:dyDescent="0.2">
      <c r="B18" s="47" t="s">
        <v>112</v>
      </c>
      <c r="C18" s="9"/>
      <c r="D18" s="44"/>
      <c r="E18" s="44"/>
      <c r="F18" s="44"/>
      <c r="G18" s="44"/>
      <c r="H18" s="44"/>
      <c r="I18" s="44"/>
      <c r="J18" s="44"/>
      <c r="K18" s="44"/>
      <c r="L18" s="44"/>
      <c r="M18" s="44"/>
      <c r="N18" s="44"/>
      <c r="O18" s="44"/>
      <c r="P18" s="22">
        <f t="shared" si="3"/>
        <v>0</v>
      </c>
    </row>
    <row r="19" spans="2:16" ht="10.5" x14ac:dyDescent="0.25">
      <c r="B19" s="80" t="s">
        <v>3</v>
      </c>
      <c r="C19" s="81"/>
      <c r="D19" s="82">
        <f>SUM(D14:D18)</f>
        <v>0</v>
      </c>
      <c r="E19" s="82">
        <f t="shared" ref="E19:O19" si="4">SUM(E14:E18)</f>
        <v>0</v>
      </c>
      <c r="F19" s="82">
        <f t="shared" si="4"/>
        <v>0</v>
      </c>
      <c r="G19" s="82">
        <f t="shared" si="4"/>
        <v>0</v>
      </c>
      <c r="H19" s="82">
        <f t="shared" si="4"/>
        <v>0</v>
      </c>
      <c r="I19" s="82">
        <f t="shared" si="4"/>
        <v>0</v>
      </c>
      <c r="J19" s="82">
        <f t="shared" si="4"/>
        <v>0</v>
      </c>
      <c r="K19" s="82">
        <f t="shared" si="4"/>
        <v>0</v>
      </c>
      <c r="L19" s="82">
        <f t="shared" si="4"/>
        <v>0</v>
      </c>
      <c r="M19" s="82">
        <f t="shared" si="4"/>
        <v>0</v>
      </c>
      <c r="N19" s="82">
        <f t="shared" si="4"/>
        <v>0</v>
      </c>
      <c r="O19" s="82">
        <f t="shared" si="4"/>
        <v>0</v>
      </c>
      <c r="P19" s="83">
        <f>SUM(P14:P18)</f>
        <v>0</v>
      </c>
    </row>
    <row r="20" spans="2:16" ht="10.5" x14ac:dyDescent="0.25">
      <c r="B20" s="61" t="s">
        <v>22</v>
      </c>
      <c r="C20" s="9"/>
      <c r="D20" s="46"/>
      <c r="E20" s="46"/>
      <c r="F20" s="46"/>
      <c r="G20" s="46"/>
      <c r="H20" s="46"/>
      <c r="I20" s="46"/>
      <c r="J20" s="46"/>
      <c r="K20" s="46"/>
      <c r="L20" s="46"/>
      <c r="M20" s="46"/>
      <c r="N20" s="46"/>
      <c r="O20" s="46"/>
      <c r="P20" s="22"/>
    </row>
    <row r="21" spans="2:16" x14ac:dyDescent="0.2">
      <c r="B21" s="49" t="s">
        <v>23</v>
      </c>
      <c r="C21" s="9"/>
      <c r="D21" s="44"/>
      <c r="E21" s="44"/>
      <c r="F21" s="44"/>
      <c r="G21" s="44"/>
      <c r="H21" s="44"/>
      <c r="I21" s="44"/>
      <c r="J21" s="44"/>
      <c r="K21" s="44"/>
      <c r="L21" s="44"/>
      <c r="M21" s="44"/>
      <c r="N21" s="44"/>
      <c r="O21" s="44"/>
      <c r="P21" s="22">
        <f>SUM(D21:O21)</f>
        <v>0</v>
      </c>
    </row>
    <row r="22" spans="2:16" x14ac:dyDescent="0.2">
      <c r="B22" s="21" t="s">
        <v>114</v>
      </c>
      <c r="C22" s="9"/>
      <c r="D22" s="42"/>
      <c r="E22" s="42"/>
      <c r="F22" s="42"/>
      <c r="G22" s="42"/>
      <c r="H22" s="42"/>
      <c r="I22" s="42"/>
      <c r="J22" s="42"/>
      <c r="K22" s="42"/>
      <c r="L22" s="42"/>
      <c r="M22" s="42"/>
      <c r="N22" s="42"/>
      <c r="O22" s="42"/>
      <c r="P22" s="22">
        <f t="shared" ref="P22:P23" si="5">SUM(D22:O22)</f>
        <v>0</v>
      </c>
    </row>
    <row r="23" spans="2:16" x14ac:dyDescent="0.2">
      <c r="B23" s="21" t="s">
        <v>115</v>
      </c>
      <c r="C23" s="9"/>
      <c r="D23" s="11"/>
      <c r="E23" s="11"/>
      <c r="F23" s="11"/>
      <c r="G23" s="11"/>
      <c r="H23" s="11"/>
      <c r="I23" s="11"/>
      <c r="J23" s="11"/>
      <c r="K23" s="11"/>
      <c r="L23" s="11"/>
      <c r="M23" s="11"/>
      <c r="N23" s="11"/>
      <c r="O23" s="11"/>
      <c r="P23" s="22">
        <f t="shared" si="5"/>
        <v>0</v>
      </c>
    </row>
    <row r="24" spans="2:16" ht="10.5" x14ac:dyDescent="0.25">
      <c r="B24" s="66" t="s">
        <v>3</v>
      </c>
      <c r="C24" s="9"/>
      <c r="D24" s="67">
        <f>SUM(D21,D23)</f>
        <v>0</v>
      </c>
      <c r="E24" s="67">
        <f t="shared" ref="E24:O24" si="6">SUM(E21,E23)</f>
        <v>0</v>
      </c>
      <c r="F24" s="67">
        <f t="shared" si="6"/>
        <v>0</v>
      </c>
      <c r="G24" s="67">
        <f t="shared" si="6"/>
        <v>0</v>
      </c>
      <c r="H24" s="67">
        <f t="shared" si="6"/>
        <v>0</v>
      </c>
      <c r="I24" s="67">
        <f t="shared" si="6"/>
        <v>0</v>
      </c>
      <c r="J24" s="67">
        <f t="shared" si="6"/>
        <v>0</v>
      </c>
      <c r="K24" s="67">
        <f t="shared" si="6"/>
        <v>0</v>
      </c>
      <c r="L24" s="67">
        <f t="shared" si="6"/>
        <v>0</v>
      </c>
      <c r="M24" s="67">
        <f t="shared" si="6"/>
        <v>0</v>
      </c>
      <c r="N24" s="67">
        <f t="shared" si="6"/>
        <v>0</v>
      </c>
      <c r="O24" s="67">
        <f t="shared" si="6"/>
        <v>0</v>
      </c>
      <c r="P24" s="68">
        <f>SUM(P21,P23,(P22*-1))</f>
        <v>0</v>
      </c>
    </row>
    <row r="25" spans="2:16" ht="10.5" x14ac:dyDescent="0.25">
      <c r="B25" s="36" t="s">
        <v>14</v>
      </c>
      <c r="C25" s="37"/>
      <c r="D25" s="69">
        <f>SUM(D19,D24,(D22*-1))</f>
        <v>0</v>
      </c>
      <c r="E25" s="69">
        <f t="shared" ref="E25:O25" si="7">SUM(E19,E24,(E22*-1))</f>
        <v>0</v>
      </c>
      <c r="F25" s="69">
        <f t="shared" si="7"/>
        <v>0</v>
      </c>
      <c r="G25" s="69">
        <f t="shared" si="7"/>
        <v>0</v>
      </c>
      <c r="H25" s="69">
        <f t="shared" si="7"/>
        <v>0</v>
      </c>
      <c r="I25" s="69">
        <f t="shared" si="7"/>
        <v>0</v>
      </c>
      <c r="J25" s="69">
        <f t="shared" si="7"/>
        <v>0</v>
      </c>
      <c r="K25" s="69">
        <f t="shared" si="7"/>
        <v>0</v>
      </c>
      <c r="L25" s="69">
        <f t="shared" si="7"/>
        <v>0</v>
      </c>
      <c r="M25" s="69">
        <f t="shared" si="7"/>
        <v>0</v>
      </c>
      <c r="N25" s="69">
        <f t="shared" si="7"/>
        <v>0</v>
      </c>
      <c r="O25" s="69">
        <f t="shared" si="7"/>
        <v>0</v>
      </c>
      <c r="P25" s="70">
        <f>SUM(P19,P24,(P22*-1))</f>
        <v>0</v>
      </c>
    </row>
    <row r="26" spans="2:16" ht="10.5" x14ac:dyDescent="0.25">
      <c r="B26" s="55"/>
      <c r="C26" s="37"/>
      <c r="D26" s="30"/>
      <c r="E26" s="30"/>
      <c r="F26" s="30"/>
      <c r="G26" s="30"/>
      <c r="H26" s="30"/>
      <c r="I26" s="30"/>
      <c r="J26" s="30"/>
      <c r="K26" s="30"/>
      <c r="L26" s="30"/>
      <c r="M26" s="30"/>
      <c r="N26" s="30"/>
      <c r="O26" s="30"/>
      <c r="P26" s="56"/>
    </row>
    <row r="27" spans="2:16" ht="10.5" x14ac:dyDescent="0.25">
      <c r="B27" s="8" t="s">
        <v>16</v>
      </c>
      <c r="C27" s="18">
        <f>(C11+CashReceipts[[#Totals],[ ]])</f>
        <v>0</v>
      </c>
      <c r="D27" s="72">
        <f>(D11+CashReceipts[[#Totals],[Jan-24]])</f>
        <v>0</v>
      </c>
      <c r="E27" s="72">
        <f>(E11+CashReceipts[[#Totals],[Feb-24]])</f>
        <v>0</v>
      </c>
      <c r="F27" s="72">
        <f>(F11+CashReceipts[[#Totals],[Mar-24]])</f>
        <v>0</v>
      </c>
      <c r="G27" s="72">
        <f>(G11+CashReceipts[[#Totals],[Apr-24]])</f>
        <v>0</v>
      </c>
      <c r="H27" s="72">
        <f>(H11+CashReceipts[[#Totals],[May-24]])</f>
        <v>0</v>
      </c>
      <c r="I27" s="72">
        <f>(I11+CashReceipts[[#Totals],[Jun-24]])</f>
        <v>0</v>
      </c>
      <c r="J27" s="72">
        <f>(J11+CashReceipts[[#Totals],[Jul-24]])</f>
        <v>0</v>
      </c>
      <c r="K27" s="72">
        <f>(K11+CashReceipts[[#Totals],[Aug-24]])</f>
        <v>0</v>
      </c>
      <c r="L27" s="72">
        <f>(L11+CashReceipts[[#Totals],[Sep-24]])</f>
        <v>0</v>
      </c>
      <c r="M27" s="72">
        <f>(M11+CashReceipts[[#Totals],[Oct-24]])</f>
        <v>0</v>
      </c>
      <c r="N27" s="72">
        <f>(N11+CashReceipts[[#Totals],[Nov-24]])</f>
        <v>0</v>
      </c>
      <c r="O27" s="72">
        <f>(O11+CashReceipts[[#Totals],[Dec-24]])</f>
        <v>0</v>
      </c>
      <c r="P27" s="9"/>
    </row>
    <row r="28" spans="2:16" ht="10.5" x14ac:dyDescent="0.25">
      <c r="B28" s="20"/>
      <c r="C28" s="12"/>
      <c r="D28" s="12"/>
      <c r="E28" s="12"/>
      <c r="F28" s="12"/>
      <c r="G28" s="12"/>
      <c r="H28" s="12"/>
      <c r="I28" s="12"/>
      <c r="J28" s="12"/>
      <c r="K28" s="12"/>
      <c r="L28" s="12"/>
      <c r="M28" s="12"/>
      <c r="N28" s="12"/>
      <c r="O28" s="12"/>
      <c r="P28" s="10"/>
    </row>
    <row r="29" spans="2:16" ht="10.5" x14ac:dyDescent="0.25">
      <c r="B29" s="61" t="s">
        <v>38</v>
      </c>
      <c r="C29" s="62" t="s">
        <v>17</v>
      </c>
      <c r="D29" s="58" t="s">
        <v>24</v>
      </c>
      <c r="E29" s="58" t="s">
        <v>25</v>
      </c>
      <c r="F29" s="58" t="s">
        <v>26</v>
      </c>
      <c r="G29" s="58" t="s">
        <v>27</v>
      </c>
      <c r="H29" s="58" t="s">
        <v>28</v>
      </c>
      <c r="I29" s="59" t="s">
        <v>29</v>
      </c>
      <c r="J29" s="59" t="s">
        <v>30</v>
      </c>
      <c r="K29" s="59" t="s">
        <v>31</v>
      </c>
      <c r="L29" s="59" t="s">
        <v>32</v>
      </c>
      <c r="M29" s="59" t="s">
        <v>33</v>
      </c>
      <c r="N29" s="59" t="s">
        <v>34</v>
      </c>
      <c r="O29" s="59" t="s">
        <v>35</v>
      </c>
      <c r="P29" s="63" t="s">
        <v>12</v>
      </c>
    </row>
    <row r="30" spans="2:16" x14ac:dyDescent="0.2">
      <c r="B30" s="25" t="s">
        <v>0</v>
      </c>
      <c r="C30" s="9"/>
      <c r="D30" s="4"/>
      <c r="E30" s="4"/>
      <c r="F30" s="4"/>
      <c r="G30" s="4"/>
      <c r="H30" s="4"/>
      <c r="I30" s="4"/>
      <c r="J30" s="4"/>
      <c r="K30" s="4"/>
      <c r="L30" s="4"/>
      <c r="M30" s="4"/>
      <c r="N30" s="4"/>
      <c r="O30" s="4"/>
      <c r="P30" s="22">
        <f t="shared" ref="P30:P54" si="8">SUM(D30:O30)</f>
        <v>0</v>
      </c>
    </row>
    <row r="31" spans="2:16" x14ac:dyDescent="0.2">
      <c r="B31" s="25" t="s">
        <v>116</v>
      </c>
      <c r="C31" s="9"/>
      <c r="D31" s="4"/>
      <c r="E31" s="4"/>
      <c r="F31" s="4"/>
      <c r="G31" s="4"/>
      <c r="H31" s="4"/>
      <c r="I31" s="4"/>
      <c r="J31" s="4"/>
      <c r="K31" s="4"/>
      <c r="L31" s="4"/>
      <c r="M31" s="4"/>
      <c r="N31" s="4"/>
      <c r="O31" s="4"/>
      <c r="P31" s="22">
        <f>SUM(D31:O31)</f>
        <v>0</v>
      </c>
    </row>
    <row r="32" spans="2:16" x14ac:dyDescent="0.2">
      <c r="B32" s="25" t="s">
        <v>117</v>
      </c>
      <c r="C32" s="9"/>
      <c r="D32" s="4"/>
      <c r="E32" s="4"/>
      <c r="F32" s="4"/>
      <c r="G32" s="4"/>
      <c r="H32" s="4"/>
      <c r="I32" s="4"/>
      <c r="J32" s="4"/>
      <c r="K32" s="4"/>
      <c r="L32" s="4"/>
      <c r="M32" s="4"/>
      <c r="N32" s="4"/>
      <c r="O32" s="4"/>
      <c r="P32" s="22">
        <f t="shared" si="8"/>
        <v>0</v>
      </c>
    </row>
    <row r="33" spans="2:16" x14ac:dyDescent="0.2">
      <c r="B33" s="25" t="s">
        <v>118</v>
      </c>
      <c r="C33" s="9"/>
      <c r="D33" s="4"/>
      <c r="E33" s="4"/>
      <c r="F33" s="4"/>
      <c r="G33" s="4"/>
      <c r="H33" s="4"/>
      <c r="I33" s="4"/>
      <c r="J33" s="4"/>
      <c r="K33" s="4"/>
      <c r="L33" s="4"/>
      <c r="M33" s="4"/>
      <c r="N33" s="4"/>
      <c r="O33" s="4"/>
      <c r="P33" s="22">
        <f t="shared" si="8"/>
        <v>0</v>
      </c>
    </row>
    <row r="34" spans="2:16" x14ac:dyDescent="0.2">
      <c r="B34" s="25" t="s">
        <v>6</v>
      </c>
      <c r="C34" s="9"/>
      <c r="D34" s="4"/>
      <c r="E34" s="4"/>
      <c r="F34" s="4"/>
      <c r="G34" s="4"/>
      <c r="H34" s="4"/>
      <c r="I34" s="4"/>
      <c r="J34" s="4"/>
      <c r="K34" s="4"/>
      <c r="L34" s="4"/>
      <c r="M34" s="4"/>
      <c r="N34" s="4"/>
      <c r="O34" s="4"/>
      <c r="P34" s="22">
        <f t="shared" si="8"/>
        <v>0</v>
      </c>
    </row>
    <row r="35" spans="2:16" x14ac:dyDescent="0.2">
      <c r="B35" s="26" t="s">
        <v>119</v>
      </c>
      <c r="C35" s="9"/>
      <c r="D35" s="4"/>
      <c r="E35" s="4"/>
      <c r="F35" s="4"/>
      <c r="G35" s="4"/>
      <c r="H35" s="4"/>
      <c r="I35" s="4"/>
      <c r="J35" s="4"/>
      <c r="K35" s="4"/>
      <c r="L35" s="4"/>
      <c r="M35" s="4"/>
      <c r="N35" s="4"/>
      <c r="O35" s="4"/>
      <c r="P35" s="22">
        <f t="shared" si="8"/>
        <v>0</v>
      </c>
    </row>
    <row r="36" spans="2:16" x14ac:dyDescent="0.2">
      <c r="B36" s="25" t="s">
        <v>120</v>
      </c>
      <c r="C36" s="9"/>
      <c r="D36" s="4"/>
      <c r="E36" s="4"/>
      <c r="F36" s="4"/>
      <c r="G36" s="4"/>
      <c r="H36" s="4"/>
      <c r="I36" s="4"/>
      <c r="J36" s="4"/>
      <c r="K36" s="4"/>
      <c r="L36" s="4"/>
      <c r="M36" s="4"/>
      <c r="N36" s="4"/>
      <c r="O36" s="4"/>
      <c r="P36" s="22">
        <f t="shared" si="8"/>
        <v>0</v>
      </c>
    </row>
    <row r="37" spans="2:16" x14ac:dyDescent="0.2">
      <c r="B37" s="25" t="s">
        <v>121</v>
      </c>
      <c r="C37" s="9"/>
      <c r="D37" s="11"/>
      <c r="E37" s="11"/>
      <c r="F37" s="11"/>
      <c r="G37" s="11"/>
      <c r="H37" s="11"/>
      <c r="I37" s="11"/>
      <c r="J37" s="11"/>
      <c r="K37" s="11"/>
      <c r="L37" s="11"/>
      <c r="M37" s="11"/>
      <c r="N37" s="11"/>
      <c r="O37" s="11"/>
      <c r="P37" s="22">
        <f>SUM(D37:O37)</f>
        <v>0</v>
      </c>
    </row>
    <row r="38" spans="2:16" x14ac:dyDescent="0.2">
      <c r="B38" s="25" t="s">
        <v>122</v>
      </c>
      <c r="C38" s="9"/>
      <c r="D38" s="11"/>
      <c r="E38" s="11"/>
      <c r="F38" s="11"/>
      <c r="G38" s="11"/>
      <c r="H38" s="11"/>
      <c r="I38" s="11"/>
      <c r="J38" s="11"/>
      <c r="K38" s="11"/>
      <c r="L38" s="11"/>
      <c r="M38" s="11"/>
      <c r="N38" s="11"/>
      <c r="O38" s="11"/>
      <c r="P38" s="22">
        <f t="shared" si="8"/>
        <v>0</v>
      </c>
    </row>
    <row r="39" spans="2:16" x14ac:dyDescent="0.2">
      <c r="B39" s="25" t="s">
        <v>123</v>
      </c>
      <c r="C39" s="9"/>
      <c r="D39" s="11"/>
      <c r="E39" s="11"/>
      <c r="F39" s="11"/>
      <c r="G39" s="11"/>
      <c r="H39" s="11"/>
      <c r="I39" s="11"/>
      <c r="J39" s="11"/>
      <c r="K39" s="11"/>
      <c r="L39" s="11"/>
      <c r="M39" s="11"/>
      <c r="N39" s="11"/>
      <c r="O39" s="11"/>
      <c r="P39" s="22">
        <f t="shared" si="8"/>
        <v>0</v>
      </c>
    </row>
    <row r="40" spans="2:16" x14ac:dyDescent="0.2">
      <c r="B40" s="25" t="s">
        <v>124</v>
      </c>
      <c r="C40" s="9"/>
      <c r="D40" s="11"/>
      <c r="E40" s="11"/>
      <c r="F40" s="11"/>
      <c r="G40" s="11"/>
      <c r="H40" s="11"/>
      <c r="I40" s="11"/>
      <c r="J40" s="11"/>
      <c r="K40" s="11"/>
      <c r="L40" s="11"/>
      <c r="M40" s="11"/>
      <c r="N40" s="11"/>
      <c r="O40" s="11"/>
      <c r="P40" s="22">
        <f t="shared" si="8"/>
        <v>0</v>
      </c>
    </row>
    <row r="41" spans="2:16" x14ac:dyDescent="0.2">
      <c r="B41" s="25" t="s">
        <v>125</v>
      </c>
      <c r="C41" s="9"/>
      <c r="D41" s="11"/>
      <c r="E41" s="11"/>
      <c r="F41" s="11"/>
      <c r="G41" s="11"/>
      <c r="H41" s="11"/>
      <c r="I41" s="11"/>
      <c r="J41" s="11"/>
      <c r="K41" s="11"/>
      <c r="L41" s="11"/>
      <c r="M41" s="11"/>
      <c r="N41" s="11"/>
      <c r="O41" s="11"/>
      <c r="P41" s="22">
        <f t="shared" si="8"/>
        <v>0</v>
      </c>
    </row>
    <row r="42" spans="2:16" x14ac:dyDescent="0.2">
      <c r="B42" s="25" t="s">
        <v>126</v>
      </c>
      <c r="C42" s="9"/>
      <c r="D42" s="11"/>
      <c r="E42" s="11"/>
      <c r="F42" s="11"/>
      <c r="G42" s="11"/>
      <c r="H42" s="11"/>
      <c r="I42" s="11"/>
      <c r="J42" s="11"/>
      <c r="K42" s="11"/>
      <c r="L42" s="11"/>
      <c r="M42" s="11"/>
      <c r="N42" s="11"/>
      <c r="O42" s="11"/>
      <c r="P42" s="22">
        <f t="shared" si="8"/>
        <v>0</v>
      </c>
    </row>
    <row r="43" spans="2:16" x14ac:dyDescent="0.2">
      <c r="B43" s="25" t="s">
        <v>127</v>
      </c>
      <c r="C43" s="9"/>
      <c r="D43" s="11"/>
      <c r="E43" s="11"/>
      <c r="F43" s="11"/>
      <c r="G43" s="11"/>
      <c r="H43" s="11"/>
      <c r="I43" s="11"/>
      <c r="J43" s="11"/>
      <c r="K43" s="11"/>
      <c r="L43" s="11"/>
      <c r="M43" s="11"/>
      <c r="N43" s="11"/>
      <c r="O43" s="11"/>
      <c r="P43" s="22">
        <f t="shared" si="8"/>
        <v>0</v>
      </c>
    </row>
    <row r="44" spans="2:16" x14ac:dyDescent="0.2">
      <c r="B44" s="25" t="s">
        <v>128</v>
      </c>
      <c r="C44" s="9"/>
      <c r="D44" s="11"/>
      <c r="E44" s="11"/>
      <c r="F44" s="11"/>
      <c r="G44" s="11"/>
      <c r="H44" s="11"/>
      <c r="I44" s="11"/>
      <c r="J44" s="11"/>
      <c r="K44" s="11"/>
      <c r="L44" s="11"/>
      <c r="M44" s="11"/>
      <c r="N44" s="11"/>
      <c r="O44" s="11"/>
      <c r="P44" s="22">
        <f t="shared" si="8"/>
        <v>0</v>
      </c>
    </row>
    <row r="45" spans="2:16" x14ac:dyDescent="0.2">
      <c r="B45" s="25" t="s">
        <v>129</v>
      </c>
      <c r="C45" s="9"/>
      <c r="D45" s="11"/>
      <c r="E45" s="11"/>
      <c r="F45" s="11"/>
      <c r="G45" s="11"/>
      <c r="H45" s="11"/>
      <c r="I45" s="11"/>
      <c r="J45" s="11"/>
      <c r="K45" s="11"/>
      <c r="L45" s="11"/>
      <c r="M45" s="11"/>
      <c r="N45" s="11"/>
      <c r="O45" s="11"/>
      <c r="P45" s="22">
        <f t="shared" si="8"/>
        <v>0</v>
      </c>
    </row>
    <row r="46" spans="2:16" x14ac:dyDescent="0.2">
      <c r="B46" s="25" t="s">
        <v>7</v>
      </c>
      <c r="C46" s="9"/>
      <c r="D46" s="11"/>
      <c r="E46" s="11"/>
      <c r="F46" s="11"/>
      <c r="G46" s="11"/>
      <c r="H46" s="11"/>
      <c r="I46" s="11"/>
      <c r="J46" s="11"/>
      <c r="K46" s="11"/>
      <c r="L46" s="11"/>
      <c r="M46" s="11"/>
      <c r="N46" s="11"/>
      <c r="O46" s="11"/>
      <c r="P46" s="22">
        <f t="shared" si="8"/>
        <v>0</v>
      </c>
    </row>
    <row r="47" spans="2:16" x14ac:dyDescent="0.2">
      <c r="B47" s="25" t="s">
        <v>130</v>
      </c>
      <c r="C47" s="9"/>
      <c r="D47" s="11"/>
      <c r="E47" s="11"/>
      <c r="F47" s="11"/>
      <c r="G47" s="11"/>
      <c r="H47" s="11"/>
      <c r="I47" s="11"/>
      <c r="J47" s="11"/>
      <c r="K47" s="11"/>
      <c r="L47" s="11"/>
      <c r="M47" s="11"/>
      <c r="N47" s="11"/>
      <c r="O47" s="11"/>
      <c r="P47" s="22">
        <f t="shared" si="8"/>
        <v>0</v>
      </c>
    </row>
    <row r="48" spans="2:16" x14ac:dyDescent="0.2">
      <c r="B48" s="25" t="s">
        <v>8</v>
      </c>
      <c r="C48" s="9"/>
      <c r="D48" s="11"/>
      <c r="E48" s="11"/>
      <c r="F48" s="11"/>
      <c r="G48" s="11"/>
      <c r="H48" s="11"/>
      <c r="I48" s="11"/>
      <c r="J48" s="11"/>
      <c r="K48" s="11"/>
      <c r="L48" s="11"/>
      <c r="M48" s="11"/>
      <c r="N48" s="11"/>
      <c r="O48" s="11"/>
      <c r="P48" s="22">
        <f t="shared" si="8"/>
        <v>0</v>
      </c>
    </row>
    <row r="49" spans="2:16" x14ac:dyDescent="0.2">
      <c r="B49" s="25" t="s">
        <v>1</v>
      </c>
      <c r="C49" s="9"/>
      <c r="D49" s="11"/>
      <c r="E49" s="11"/>
      <c r="F49" s="11"/>
      <c r="G49" s="11"/>
      <c r="H49" s="11"/>
      <c r="I49" s="11"/>
      <c r="J49" s="11"/>
      <c r="K49" s="11"/>
      <c r="L49" s="11"/>
      <c r="M49" s="11"/>
      <c r="N49" s="11"/>
      <c r="O49" s="11"/>
      <c r="P49" s="22">
        <f t="shared" si="8"/>
        <v>0</v>
      </c>
    </row>
    <row r="50" spans="2:16" x14ac:dyDescent="0.2">
      <c r="B50" s="27" t="s">
        <v>13</v>
      </c>
      <c r="C50" s="9"/>
      <c r="D50" s="11"/>
      <c r="E50" s="11"/>
      <c r="F50" s="11"/>
      <c r="G50" s="11"/>
      <c r="H50" s="11"/>
      <c r="I50" s="11"/>
      <c r="J50" s="11"/>
      <c r="K50" s="11"/>
      <c r="L50" s="11"/>
      <c r="M50" s="11"/>
      <c r="N50" s="11"/>
      <c r="O50" s="11"/>
      <c r="P50" s="22">
        <f t="shared" si="8"/>
        <v>0</v>
      </c>
    </row>
    <row r="51" spans="2:16" x14ac:dyDescent="0.2">
      <c r="B51" s="21" t="s">
        <v>9</v>
      </c>
      <c r="C51" s="9"/>
      <c r="D51" s="11"/>
      <c r="E51" s="11"/>
      <c r="F51" s="11"/>
      <c r="G51" s="11"/>
      <c r="H51" s="11"/>
      <c r="I51" s="11"/>
      <c r="J51" s="11"/>
      <c r="K51" s="11"/>
      <c r="L51" s="11"/>
      <c r="M51" s="11"/>
      <c r="N51" s="11"/>
      <c r="O51" s="11"/>
      <c r="P51" s="22">
        <f t="shared" si="8"/>
        <v>0</v>
      </c>
    </row>
    <row r="52" spans="2:16" x14ac:dyDescent="0.2">
      <c r="B52" s="21" t="s">
        <v>9</v>
      </c>
      <c r="C52" s="9"/>
      <c r="D52" s="11"/>
      <c r="E52" s="11"/>
      <c r="F52" s="11"/>
      <c r="G52" s="11"/>
      <c r="H52" s="11"/>
      <c r="I52" s="11"/>
      <c r="J52" s="11"/>
      <c r="K52" s="11"/>
      <c r="L52" s="11"/>
      <c r="M52" s="11"/>
      <c r="N52" s="11"/>
      <c r="O52" s="11"/>
      <c r="P52" s="22">
        <f t="shared" si="8"/>
        <v>0</v>
      </c>
    </row>
    <row r="53" spans="2:16" x14ac:dyDescent="0.2">
      <c r="B53" s="21" t="s">
        <v>9</v>
      </c>
      <c r="C53" s="9"/>
      <c r="D53" s="11"/>
      <c r="E53" s="11"/>
      <c r="F53" s="11"/>
      <c r="G53" s="11"/>
      <c r="H53" s="11"/>
      <c r="I53" s="11"/>
      <c r="J53" s="11"/>
      <c r="K53" s="11"/>
      <c r="L53" s="11"/>
      <c r="M53" s="11"/>
      <c r="N53" s="11"/>
      <c r="O53" s="11"/>
      <c r="P53" s="22">
        <f t="shared" si="8"/>
        <v>0</v>
      </c>
    </row>
    <row r="54" spans="2:16" x14ac:dyDescent="0.2">
      <c r="B54" s="21" t="s">
        <v>2</v>
      </c>
      <c r="C54" s="9"/>
      <c r="D54" s="11"/>
      <c r="E54" s="11"/>
      <c r="F54" s="11"/>
      <c r="G54" s="11"/>
      <c r="H54" s="11"/>
      <c r="I54" s="11"/>
      <c r="J54" s="11"/>
      <c r="K54" s="11"/>
      <c r="L54" s="11"/>
      <c r="M54" s="11"/>
      <c r="N54" s="11"/>
      <c r="O54" s="11"/>
      <c r="P54" s="22">
        <f t="shared" si="8"/>
        <v>0</v>
      </c>
    </row>
    <row r="55" spans="2:16" ht="10.5" x14ac:dyDescent="0.25">
      <c r="B55" s="71" t="s">
        <v>3</v>
      </c>
      <c r="C55" s="29"/>
      <c r="D55" s="69">
        <f>SUBTOTAL(109,Expenses[Jan-24])</f>
        <v>0</v>
      </c>
      <c r="E55" s="69">
        <f>SUBTOTAL(109,Expenses[Feb-24])</f>
        <v>0</v>
      </c>
      <c r="F55" s="69">
        <f>SUBTOTAL(109,Expenses[Mar-24])</f>
        <v>0</v>
      </c>
      <c r="G55" s="69">
        <f>SUBTOTAL(109,Expenses[Apr-24])</f>
        <v>0</v>
      </c>
      <c r="H55" s="69">
        <f>SUBTOTAL(109,Expenses[May-24])</f>
        <v>0</v>
      </c>
      <c r="I55" s="69">
        <f>SUBTOTAL(109,Expenses[Jun-24])</f>
        <v>0</v>
      </c>
      <c r="J55" s="69">
        <f>SUBTOTAL(109,Expenses[Jul-24])</f>
        <v>0</v>
      </c>
      <c r="K55" s="69">
        <f>SUBTOTAL(109,Expenses[Aug-24])</f>
        <v>0</v>
      </c>
      <c r="L55" s="69">
        <f>SUBTOTAL(109,Expenses[Sep-24])</f>
        <v>0</v>
      </c>
      <c r="M55" s="69">
        <f>SUBTOTAL(109,Expenses[Oct-24])</f>
        <v>0</v>
      </c>
      <c r="N55" s="69">
        <f>SUBTOTAL(109,Expenses[Nov-24])</f>
        <v>0</v>
      </c>
      <c r="O55" s="69">
        <f>SUBTOTAL(109,Expenses[Dec-24])</f>
        <v>0</v>
      </c>
      <c r="P55" s="70">
        <f>SUBTOTAL(109,Expenses[Total])</f>
        <v>0</v>
      </c>
    </row>
    <row r="56" spans="2:16" ht="10.5" x14ac:dyDescent="0.25">
      <c r="B56" s="38" t="s">
        <v>38</v>
      </c>
      <c r="C56" s="35" t="s">
        <v>17</v>
      </c>
      <c r="D56" s="58" t="s">
        <v>24</v>
      </c>
      <c r="E56" s="58" t="s">
        <v>25</v>
      </c>
      <c r="F56" s="58" t="s">
        <v>26</v>
      </c>
      <c r="G56" s="58" t="s">
        <v>27</v>
      </c>
      <c r="H56" s="58" t="s">
        <v>28</v>
      </c>
      <c r="I56" s="73" t="s">
        <v>29</v>
      </c>
      <c r="J56" s="73" t="s">
        <v>30</v>
      </c>
      <c r="K56" s="73" t="s">
        <v>31</v>
      </c>
      <c r="L56" s="73" t="s">
        <v>32</v>
      </c>
      <c r="M56" s="73" t="s">
        <v>33</v>
      </c>
      <c r="N56" s="73" t="s">
        <v>34</v>
      </c>
      <c r="O56" s="73" t="s">
        <v>35</v>
      </c>
      <c r="P56" s="64" t="s">
        <v>12</v>
      </c>
    </row>
    <row r="57" spans="2:16" x14ac:dyDescent="0.2">
      <c r="B57" s="34" t="s">
        <v>131</v>
      </c>
      <c r="C57" s="31"/>
      <c r="D57" s="32"/>
      <c r="E57" s="32"/>
      <c r="F57" s="32"/>
      <c r="G57" s="32"/>
      <c r="H57" s="32"/>
      <c r="I57" s="32"/>
      <c r="J57" s="32"/>
      <c r="K57" s="32"/>
      <c r="L57" s="32"/>
      <c r="M57" s="32"/>
      <c r="N57" s="32"/>
      <c r="O57" s="32"/>
      <c r="P57" s="33">
        <f t="shared" ref="P57:P62" si="9">SUM(D57:O57)</f>
        <v>0</v>
      </c>
    </row>
    <row r="58" spans="2:16" x14ac:dyDescent="0.2">
      <c r="B58" s="34" t="s">
        <v>132</v>
      </c>
      <c r="C58" s="31"/>
      <c r="D58" s="32"/>
      <c r="E58" s="32"/>
      <c r="F58" s="32"/>
      <c r="G58" s="32"/>
      <c r="H58" s="32"/>
      <c r="I58" s="32"/>
      <c r="J58" s="32"/>
      <c r="K58" s="32"/>
      <c r="L58" s="32"/>
      <c r="M58" s="32"/>
      <c r="N58" s="32"/>
      <c r="O58" s="32"/>
      <c r="P58" s="33">
        <f t="shared" si="9"/>
        <v>0</v>
      </c>
    </row>
    <row r="59" spans="2:16" x14ac:dyDescent="0.2">
      <c r="B59" s="34" t="s">
        <v>133</v>
      </c>
      <c r="C59" s="31"/>
      <c r="D59" s="32"/>
      <c r="E59" s="32"/>
      <c r="F59" s="32"/>
      <c r="G59" s="32"/>
      <c r="H59" s="32"/>
      <c r="I59" s="32"/>
      <c r="J59" s="32"/>
      <c r="K59" s="32"/>
      <c r="L59" s="32"/>
      <c r="M59" s="32"/>
      <c r="N59" s="32"/>
      <c r="O59" s="32"/>
      <c r="P59" s="33">
        <f t="shared" si="9"/>
        <v>0</v>
      </c>
    </row>
    <row r="60" spans="2:16" x14ac:dyDescent="0.2">
      <c r="B60" s="34" t="s">
        <v>134</v>
      </c>
      <c r="C60" s="31"/>
      <c r="D60" s="32"/>
      <c r="E60" s="32"/>
      <c r="F60" s="32"/>
      <c r="G60" s="32"/>
      <c r="H60" s="32"/>
      <c r="I60" s="32"/>
      <c r="J60" s="32"/>
      <c r="K60" s="32"/>
      <c r="L60" s="32"/>
      <c r="M60" s="32"/>
      <c r="N60" s="32"/>
      <c r="O60" s="32"/>
      <c r="P60" s="33">
        <f t="shared" si="9"/>
        <v>0</v>
      </c>
    </row>
    <row r="61" spans="2:16" x14ac:dyDescent="0.2">
      <c r="B61" s="34" t="s">
        <v>135</v>
      </c>
      <c r="C61" s="31"/>
      <c r="D61" s="32"/>
      <c r="E61" s="32"/>
      <c r="F61" s="32"/>
      <c r="G61" s="32"/>
      <c r="H61" s="32"/>
      <c r="I61" s="32"/>
      <c r="J61" s="32"/>
      <c r="K61" s="32"/>
      <c r="L61" s="32"/>
      <c r="M61" s="32"/>
      <c r="N61" s="32"/>
      <c r="O61" s="32"/>
      <c r="P61" s="33">
        <f t="shared" si="9"/>
        <v>0</v>
      </c>
    </row>
    <row r="62" spans="2:16" ht="10.5" x14ac:dyDescent="0.25">
      <c r="B62" s="50" t="s">
        <v>39</v>
      </c>
      <c r="C62" s="74"/>
      <c r="D62" s="75">
        <f>Expenses[[#Totals],[Jan-24]]+SUBTOTAL(109,CashPaidOut[Jan-24])</f>
        <v>0</v>
      </c>
      <c r="E62" s="75">
        <f>Expenses[[#Totals],[Feb-24]]+SUBTOTAL(109,CashPaidOut[Feb-24])</f>
        <v>0</v>
      </c>
      <c r="F62" s="75">
        <f>Expenses[[#Totals],[Mar-24]]+SUBTOTAL(109,CashPaidOut[Mar-24])</f>
        <v>0</v>
      </c>
      <c r="G62" s="76">
        <f>Expenses[[#Totals],[Apr-24]]+SUBTOTAL(109,CashPaidOut[Apr-24])</f>
        <v>0</v>
      </c>
      <c r="H62" s="76">
        <f>Expenses[[#Totals],[May-24]]+SUBTOTAL(109,CashPaidOut[May-24])</f>
        <v>0</v>
      </c>
      <c r="I62" s="76">
        <f>Expenses[[#Totals],[Jun-24]]+SUBTOTAL(109,CashPaidOut[Jun-24])</f>
        <v>0</v>
      </c>
      <c r="J62" s="76">
        <f>Expenses[[#Totals],[Jul-24]]+SUBTOTAL(109,CashPaidOut[Jul-24])</f>
        <v>0</v>
      </c>
      <c r="K62" s="76">
        <f>Expenses[[#Totals],[Aug-24]]+SUBTOTAL(109,CashPaidOut[Aug-24])</f>
        <v>0</v>
      </c>
      <c r="L62" s="76">
        <f>Expenses[[#Totals],[Sep-24]]+SUBTOTAL(109,CashPaidOut[Sep-24])</f>
        <v>0</v>
      </c>
      <c r="M62" s="76">
        <f>Expenses[[#Totals],[Oct-24]]+SUBTOTAL(109,CashPaidOut[Oct-24])</f>
        <v>0</v>
      </c>
      <c r="N62" s="76">
        <f>Expenses[[#Totals],[Nov-24]]+SUBTOTAL(109,CashPaidOut[Nov-24])</f>
        <v>0</v>
      </c>
      <c r="O62" s="76">
        <f>Expenses[[#Totals],[Dec-24]]+SUBTOTAL(109,CashPaidOut[Dec-24])</f>
        <v>0</v>
      </c>
      <c r="P62" s="75">
        <f t="shared" si="9"/>
        <v>0</v>
      </c>
    </row>
    <row r="63" spans="2:16" ht="10.5" x14ac:dyDescent="0.25">
      <c r="B63" s="39" t="s">
        <v>136</v>
      </c>
      <c r="C63" s="68">
        <f>C27</f>
        <v>0</v>
      </c>
      <c r="D63" s="68">
        <f>D27-CashPaidOut[[#Totals],[Jan-24]]</f>
        <v>0</v>
      </c>
      <c r="E63" s="68">
        <f>E27-CashPaidOut[[#Totals],[Feb-24]]</f>
        <v>0</v>
      </c>
      <c r="F63" s="68">
        <f>F27-CashPaidOut[[#Totals],[Mar-24]]</f>
        <v>0</v>
      </c>
      <c r="G63" s="68">
        <f>G27-CashPaidOut[[#Totals],[Apr-24]]</f>
        <v>0</v>
      </c>
      <c r="H63" s="68">
        <f>H27-CashPaidOut[[#Totals],[May-24]]</f>
        <v>0</v>
      </c>
      <c r="I63" s="68">
        <f>I27-CashPaidOut[[#Totals],[Jun-24]]</f>
        <v>0</v>
      </c>
      <c r="J63" s="68">
        <f>J27-CashPaidOut[[#Totals],[Jul-24]]</f>
        <v>0</v>
      </c>
      <c r="K63" s="68">
        <f>K27-CashPaidOut[[#Totals],[Aug-24]]</f>
        <v>0</v>
      </c>
      <c r="L63" s="68">
        <f>L27-CashPaidOut[[#Totals],[Sep-24]]</f>
        <v>0</v>
      </c>
      <c r="M63" s="68">
        <f>M27-CashPaidOut[[#Totals],[Oct-24]]</f>
        <v>0</v>
      </c>
      <c r="N63" s="68">
        <f>N27-CashPaidOut[[#Totals],[Nov-24]]</f>
        <v>0</v>
      </c>
      <c r="O63" s="68">
        <f>O27-CashPaidOut[[#Totals],[Dec-24]]</f>
        <v>0</v>
      </c>
      <c r="P63" s="77"/>
    </row>
    <row r="64" spans="2:16" ht="10.5" x14ac:dyDescent="0.25">
      <c r="B64" s="13"/>
      <c r="C64" s="14"/>
      <c r="D64" s="14"/>
      <c r="E64" s="14"/>
      <c r="F64" s="14"/>
      <c r="G64" s="14"/>
      <c r="H64" s="14"/>
      <c r="I64" s="14"/>
      <c r="J64" s="14"/>
      <c r="K64" s="14"/>
      <c r="L64" s="14"/>
      <c r="M64" s="14"/>
      <c r="N64" s="14"/>
      <c r="O64" s="14"/>
      <c r="P64" s="14"/>
    </row>
  </sheetData>
  <sheetProtection sheet="1" insertColumns="0" insertRows="0" deleteRows="0"/>
  <mergeCells count="2">
    <mergeCell ref="B1:P1"/>
    <mergeCell ref="B2:P2"/>
  </mergeCells>
  <phoneticPr fontId="0" type="noConversion"/>
  <conditionalFormatting sqref="C11:O11">
    <cfRule type="cellIs" dxfId="15" priority="1" stopIfTrue="1" operator="lessThanOrEqual">
      <formula>$C$8</formula>
    </cfRule>
  </conditionalFormatting>
  <dataValidations count="39">
    <dataValidation type="decimal" allowBlank="1" showInputMessage="1" sqref="C11 D8:P8" xr:uid="{00000000-0002-0000-0000-000000000000}">
      <formula1>-10000000</formula1>
      <formula2>10000000</formula2>
    </dataValidation>
    <dataValidation operator="greaterThanOrEqual" allowBlank="1" showInputMessage="1" showErrorMessage="1" error="Please enter a number greater than zero." sqref="P10" xr:uid="{00000000-0002-0000-0000-000002000000}"/>
    <dataValidation type="decimal" operator="lessThanOrEqual" allowBlank="1" showInputMessage="1" showErrorMessage="1" sqref="C63:O63 C27:O27" xr:uid="{00000000-0002-0000-0000-000003000000}">
      <formula1>10000000</formula1>
    </dataValidation>
    <dataValidation type="date" allowBlank="1" showInputMessage="1" showErrorMessage="1" error="Please enter a valid date." prompt="Enter Starting Date in this cell" sqref="C6" xr:uid="{00000000-0002-0000-0000-000004000000}">
      <formula1>1</formula1>
      <formula2>73415</formula2>
    </dataValidation>
    <dataValidation type="decimal" operator="lessThanOrEqual" allowBlank="1" showInputMessage="1" sqref="D11:O11" xr:uid="{00000000-0002-0000-0000-000005000000}">
      <formula1>10000000</formula1>
    </dataValidation>
    <dataValidation type="decimal" errorStyle="warning" operator="lessThanOrEqual" allowBlank="1" showInputMessage="1" showErrorMessage="1" error="Please enter a number greater than zero" sqref="P57:P61 P14:P24 P30:P36 P37:P54"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B5 D2:P5 C2:C3" xr:uid="{CD64D921-F0AF-4AA9-A6DD-EFD35A9EC410}"/>
    <dataValidation allowBlank="1" showInputMessage="1" showErrorMessage="1" prompt="Enter Starting Date in cell at right" sqref="B6:B7" xr:uid="{1F6A2E6B-9F5B-4777-8484-BD99AC75A5CA}"/>
    <dataValidation allowBlank="1" showInputMessage="1" showErrorMessage="1" prompt="Enter Cash balance alert minimum in cell at right" sqref="B8"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10. Cash on hand beginning of month label is in cell B11_x000a_" sqref="C8" xr:uid="{E812B3AE-DBD1-4871-876D-92F6818D7312}">
      <formula1>10000000</formula1>
    </dataValidation>
    <dataValidation allowBlank="1" showInputMessage="1" showErrorMessage="1" prompt="Enter details in table at right" sqref="B10" xr:uid="{3830027A-6EBE-4F38-85D2-C701F11E6CFA}"/>
    <dataValidation allowBlank="1" showInputMessage="1" showErrorMessage="1" prompt="Enter Cash on hand in beginning of month in cell at right" sqref="B11" xr:uid="{D36564BD-6337-46DD-A1E7-94E630FDAC6F}"/>
    <dataValidation operator="greaterThanOrEqual" allowBlank="1" showInputMessage="1" showErrorMessage="1" error="Please enter a number greater than zero." prompt="Enter Cash on hand in beginning in cell below" sqref="C10" xr:uid="{2334E431-B28A-4AF1-AC6E-9209549B2125}"/>
    <dataValidation allowBlank="1" showInputMessage="1" prompt="Cash on hand is auto calculated for this month in cell below" sqref="D10:H10 D29:H29 D56:H56 D13:H13" xr:uid="{45EB3340-A043-4284-9D51-551399640484}"/>
    <dataValidation allowBlank="1" showInputMessage="1" showErrorMessage="1" prompt="Enter details in Cash Receipts table below" sqref="B12" xr:uid="{DF3A80CC-4543-46BA-A64A-F2B21C703A6C}"/>
    <dataValidation allowBlank="1" showInputMessage="1" showErrorMessage="1" prompt="Enter or modify Cash Receipts items in this column under this heading" sqref="B13" xr:uid="{9ED0D7CD-6641-47A4-9A79-A8DF8CE60FFB}"/>
    <dataValidation allowBlank="1" showInputMessage="1" prompt="Enter values for this month in this column under this heading" sqref="I56:O56 I29:O29 I10:O10 I13:O13" xr:uid="{CD0EE526-ACDC-484C-A174-8BC10CBE8E88}"/>
    <dataValidation allowBlank="1" showInputMessage="1" prompt="Total is auto calculated in this column under this heading. Total Cash Receipts and Total Cash Available are auto calculated at the end" sqref="P13" xr:uid="{2BBE8409-69CE-4273-8AD1-C6AEFACB64D0}"/>
    <dataValidation allowBlank="1" showInputMessage="1" showErrorMessage="1" prompt="Enter details in Expenses table below and in Cash Paid Out table starting in cell B46" sqref="B28" xr:uid="{65B94BE2-9355-4B1B-8361-9D9CE86535DE}"/>
    <dataValidation allowBlank="1" showInputMessage="1" showErrorMessage="1" prompt="Enter or modify Cash Paid Out items in this column under this heading" sqref="B29 B56" xr:uid="{BEAAAFD7-D0F9-43D5-86CD-1B5D509474D8}"/>
    <dataValidation allowBlank="1" showInputMessage="1" showErrorMessage="1" prompt="Total is auto calculated in this column under this heading. Subtotal is auto calculated at the end" sqref="P29" xr:uid="{89B3E677-8BA4-4880-9CD5-17A1FD4ADEAB}"/>
    <dataValidation allowBlank="1" showInputMessage="1" showErrorMessage="1" prompt="Total is auto calculated in this column under this heading. Total Cash Paid Out and Cash on hand at the end of month are auto calculated at the end" sqref="P56" xr:uid="{45483346-E341-4465-97C7-BCF61DB0AA30}"/>
    <dataValidation allowBlank="1" showInputMessage="1" showErrorMessage="1" prompt="Enter details in Other Operational Data table below" sqref="B64" xr:uid="{47453186-77C9-4FD0-AF82-0C218D8785B9}"/>
    <dataValidation allowBlank="1" showInputMessage="1" sqref="D64:O64" xr:uid="{850D6EE5-2289-46E1-875A-162398F1BDB6}"/>
    <dataValidation operator="lessThanOrEqual" allowBlank="1" showInputMessage="1" showErrorMessage="1" error="Please enter a number greater than zero." sqref="P64" xr:uid="{D2A17DC1-E6CB-4A1C-B917-B2258C4313DD}"/>
    <dataValidation type="decimal" allowBlank="1" showInputMessage="1" showErrorMessage="1" sqref="D57:O61 G14 H14:O15 D14:F15 D16:O24 D30:O36 D37:O54" xr:uid="{84CAE0E0-3152-4547-A5F1-AF50A835ACC2}">
      <formula1>-10000000</formula1>
      <formula2>10000000</formula2>
    </dataValidation>
    <dataValidation type="date" allowBlank="1" showInputMessage="1" showErrorMessage="1" error="Please enter a valid date." prompt="Enter End Date in this cell" sqref="C7" xr:uid="{99213311-A81E-4BE8-9AC0-342F427880CF}">
      <formula1>1</formula1>
      <formula2>73415</formula2>
    </dataValidation>
    <dataValidation allowBlank="1" showInputMessage="1" showErrorMessage="1" prompt="Enter the BOP number provided with the Accela application_x000a_" sqref="C4" xr:uid="{C624EA98-65C6-4F80-A2E7-0DF0B00D601D}"/>
    <dataValidation allowBlank="1" showInputMessage="1" showErrorMessage="1" prompt="Transactions where a customer pays for goods or services immediately with cash, card, or other payment methods " sqref="B21" xr:uid="{2CE10AAD-CEDD-4F81-A3DE-8C58BAF5C393}"/>
    <dataValidation allowBlank="1" showInputMessage="1" showErrorMessage="1" prompt="Refunds or credits given to customers for returned products or products that they are allowed to keep without full payment." sqref="B22" xr:uid="{C7CA5BEA-C720-4E21-BAAF-02ADBAD37114}"/>
    <dataValidation allowBlank="1" showInputMessage="1" showErrorMessage="1" prompt="The process of recovering debts owed to a company. " sqref="B23" xr:uid="{BF19AFD3-3881-4719-A83C-D51A12E02305}"/>
    <dataValidation allowBlank="1" showInputMessage="1" showErrorMessage="1" prompt="The sum of all direct costs associated with making a product. Money spent on raw materials and labor." sqref="B36" xr:uid="{5F6B0B6A-76A3-45D3-B61E-783A7FF2F280}"/>
    <dataValidation allowBlank="1" showInputMessage="1" showErrorMessage="1" prompt="Funds used by a business to make long-term investments in physical assets. " sqref="B58" xr:uid="{3567D6EE-D8EF-4DFA-AF32-ED2048FB7B1C}"/>
    <dataValidation allowBlank="1" showInputMessage="1" showErrorMessage="1" prompt="The expenses incurred during the process of creating a new business. Pre-opening startup costs include a business plan, research expenses, borrowing costs, and expenses for technology." sqref="B59" xr:uid="{5A1C6521-0596-4C7C-9BC3-65F78BDF98EB}"/>
    <dataValidation allowBlank="1" showInputMessage="1" showErrorMessage="1" prompt="Funds that a servicer requires a homeowner to pay into an escrow account to cover unanticipated disbursements or disbursements made before the homeowner's payments are available in the account." sqref="B60" xr:uid="{425150D7-5FF6-4011-B51D-FF99CB91A291}"/>
    <dataValidation allowBlank="1" showInputMessage="1" showErrorMessage="1" prompt="When a business owner takes money from their company for personal use." sqref="B61" xr:uid="{A75436D1-DFFD-4E6F-A253-AA6404C98156}"/>
    <dataValidation allowBlank="1" showInputMessage="1" showErrorMessage="1" prompt="Rental revenue from investment properties" sqref="B18" xr:uid="{9BE16041-4EB6-4379-B2A9-438A3D1DC790}"/>
  </dataValidations>
  <printOptions horizontalCentered="1"/>
  <pageMargins left="0" right="0" top="0.5" bottom="0.25" header="0" footer="0"/>
  <pageSetup scale="77" orientation="landscape" r:id="rId1"/>
  <headerFooter alignWithMargins="0"/>
  <ignoredErrors>
    <ignoredError sqref="P30 P38:P54 P32:P36" emptyCellReference="1"/>
  </ignoredError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workbookViewId="0">
      <selection activeCell="E44" sqref="E44"/>
    </sheetView>
  </sheetViews>
  <sheetFormatPr defaultColWidth="9.33203125" defaultRowHeight="10" x14ac:dyDescent="0.2"/>
  <cols>
    <col min="1" max="1" width="9.33203125" style="7"/>
    <col min="2" max="2" width="30.109375" style="7" bestFit="1" customWidth="1"/>
    <col min="3" max="3" width="9.33203125" style="7"/>
    <col min="4" max="4" width="13.33203125" style="7" bestFit="1" customWidth="1"/>
    <col min="5" max="16384" width="9.33203125" style="7"/>
  </cols>
  <sheetData>
    <row r="2" spans="2:17" x14ac:dyDescent="0.2">
      <c r="B2" s="95" t="s">
        <v>18</v>
      </c>
      <c r="C2" s="95"/>
      <c r="D2" s="95"/>
      <c r="E2" s="95"/>
      <c r="F2" s="95"/>
      <c r="G2" s="95"/>
      <c r="H2" s="95"/>
      <c r="I2" s="95"/>
      <c r="J2" s="95"/>
      <c r="K2" s="95"/>
      <c r="L2" s="95"/>
      <c r="M2" s="95"/>
      <c r="N2" s="95"/>
      <c r="O2" s="95"/>
      <c r="P2" s="95"/>
      <c r="Q2" s="95"/>
    </row>
    <row r="3" spans="2:17" x14ac:dyDescent="0.2">
      <c r="B3" s="95"/>
      <c r="C3" s="95"/>
      <c r="D3" s="95"/>
      <c r="E3" s="95"/>
      <c r="F3" s="95"/>
      <c r="G3" s="95"/>
      <c r="H3" s="95"/>
      <c r="I3" s="95"/>
      <c r="J3" s="95"/>
      <c r="K3" s="95"/>
      <c r="L3" s="95"/>
      <c r="M3" s="95"/>
      <c r="N3" s="95"/>
      <c r="O3" s="95"/>
      <c r="P3" s="95"/>
      <c r="Q3" s="95"/>
    </row>
    <row r="4" spans="2:17" x14ac:dyDescent="0.2">
      <c r="B4" s="95"/>
      <c r="C4" s="95"/>
      <c r="D4" s="95"/>
      <c r="E4" s="95"/>
      <c r="F4" s="95"/>
      <c r="G4" s="95"/>
      <c r="H4" s="95"/>
      <c r="I4" s="95"/>
      <c r="J4" s="95"/>
      <c r="K4" s="95"/>
      <c r="L4" s="95"/>
      <c r="M4" s="95"/>
      <c r="N4" s="95"/>
      <c r="O4" s="95"/>
      <c r="P4" s="95"/>
      <c r="Q4" s="95"/>
    </row>
    <row r="5" spans="2:17" x14ac:dyDescent="0.2">
      <c r="B5" s="95"/>
      <c r="C5" s="95"/>
      <c r="D5" s="95"/>
      <c r="E5" s="95"/>
      <c r="F5" s="95"/>
      <c r="G5" s="95"/>
      <c r="H5" s="95"/>
      <c r="I5" s="95"/>
      <c r="J5" s="95"/>
      <c r="K5" s="95"/>
      <c r="L5" s="95"/>
      <c r="M5" s="95"/>
      <c r="N5" s="95"/>
      <c r="O5" s="95"/>
      <c r="P5" s="95"/>
      <c r="Q5" s="95"/>
    </row>
    <row r="6" spans="2:17" x14ac:dyDescent="0.2">
      <c r="B6" s="95"/>
      <c r="C6" s="95"/>
      <c r="D6" s="95"/>
      <c r="E6" s="95"/>
      <c r="F6" s="95"/>
      <c r="G6" s="95"/>
      <c r="H6" s="95"/>
      <c r="I6" s="95"/>
      <c r="J6" s="95"/>
      <c r="K6" s="95"/>
      <c r="L6" s="95"/>
      <c r="M6" s="95"/>
      <c r="N6" s="95"/>
      <c r="O6" s="95"/>
      <c r="P6" s="95"/>
      <c r="Q6" s="95"/>
    </row>
    <row r="7" spans="2:17" x14ac:dyDescent="0.2">
      <c r="B7" s="95"/>
      <c r="C7" s="95"/>
      <c r="D7" s="95"/>
      <c r="E7" s="95"/>
      <c r="F7" s="95"/>
      <c r="G7" s="95"/>
      <c r="H7" s="95"/>
      <c r="I7" s="95"/>
      <c r="J7" s="95"/>
      <c r="K7" s="95"/>
      <c r="L7" s="95"/>
      <c r="M7" s="95"/>
      <c r="N7" s="95"/>
      <c r="O7" s="95"/>
      <c r="P7" s="95"/>
      <c r="Q7" s="95"/>
    </row>
    <row r="8" spans="2:17" x14ac:dyDescent="0.2">
      <c r="B8" s="95"/>
      <c r="C8" s="95"/>
      <c r="D8" s="95"/>
      <c r="E8" s="95"/>
      <c r="F8" s="95"/>
      <c r="G8" s="95"/>
      <c r="H8" s="95"/>
      <c r="I8" s="95"/>
      <c r="J8" s="95"/>
      <c r="K8" s="95"/>
      <c r="L8" s="95"/>
      <c r="M8" s="95"/>
      <c r="N8" s="95"/>
      <c r="O8" s="95"/>
      <c r="P8" s="95"/>
      <c r="Q8" s="95"/>
    </row>
    <row r="9" spans="2:17" x14ac:dyDescent="0.2">
      <c r="B9" s="95"/>
      <c r="C9" s="95"/>
      <c r="D9" s="95"/>
      <c r="E9" s="95"/>
      <c r="F9" s="95"/>
      <c r="G9" s="95"/>
      <c r="H9" s="95"/>
      <c r="I9" s="95"/>
      <c r="J9" s="95"/>
      <c r="K9" s="95"/>
      <c r="L9" s="95"/>
      <c r="M9" s="95"/>
      <c r="N9" s="95"/>
      <c r="O9" s="95"/>
      <c r="P9" s="95"/>
      <c r="Q9" s="95"/>
    </row>
    <row r="10" spans="2:17" x14ac:dyDescent="0.2">
      <c r="B10" s="95"/>
      <c r="C10" s="95"/>
      <c r="D10" s="95"/>
      <c r="E10" s="95"/>
      <c r="F10" s="95"/>
      <c r="G10" s="95"/>
      <c r="H10" s="95"/>
      <c r="I10" s="95"/>
      <c r="J10" s="95"/>
      <c r="K10" s="95"/>
      <c r="L10" s="95"/>
      <c r="M10" s="95"/>
      <c r="N10" s="95"/>
      <c r="O10" s="95"/>
      <c r="P10" s="95"/>
      <c r="Q10" s="95"/>
    </row>
    <row r="11" spans="2:17" x14ac:dyDescent="0.2">
      <c r="B11" s="95"/>
      <c r="C11" s="95"/>
      <c r="D11" s="95"/>
      <c r="E11" s="95"/>
      <c r="F11" s="95"/>
      <c r="G11" s="95"/>
      <c r="H11" s="95"/>
      <c r="I11" s="95"/>
      <c r="J11" s="95"/>
      <c r="K11" s="95"/>
      <c r="L11" s="95"/>
      <c r="M11" s="95"/>
      <c r="N11" s="95"/>
      <c r="O11" s="95"/>
      <c r="P11" s="95"/>
      <c r="Q11" s="95"/>
    </row>
    <row r="12" spans="2:17" x14ac:dyDescent="0.2">
      <c r="B12" s="95"/>
      <c r="C12" s="95"/>
      <c r="D12" s="95"/>
      <c r="E12" s="95"/>
      <c r="F12" s="95"/>
      <c r="G12" s="95"/>
      <c r="H12" s="95"/>
      <c r="I12" s="95"/>
      <c r="J12" s="95"/>
      <c r="K12" s="95"/>
      <c r="L12" s="95"/>
      <c r="M12" s="95"/>
      <c r="N12" s="95"/>
      <c r="O12" s="95"/>
      <c r="P12" s="95"/>
      <c r="Q12" s="95"/>
    </row>
    <row r="13" spans="2:17" x14ac:dyDescent="0.2">
      <c r="B13" s="95"/>
      <c r="C13" s="95"/>
      <c r="D13" s="95"/>
      <c r="E13" s="95"/>
      <c r="F13" s="95"/>
      <c r="G13" s="95"/>
      <c r="H13" s="95"/>
      <c r="I13" s="95"/>
      <c r="J13" s="95"/>
      <c r="K13" s="95"/>
      <c r="L13" s="95"/>
      <c r="M13" s="95"/>
      <c r="N13" s="95"/>
      <c r="O13" s="95"/>
      <c r="P13" s="95"/>
      <c r="Q13" s="95"/>
    </row>
    <row r="14" spans="2:17" x14ac:dyDescent="0.2">
      <c r="B14" s="95"/>
      <c r="C14" s="95"/>
      <c r="D14" s="95"/>
      <c r="E14" s="95"/>
      <c r="F14" s="95"/>
      <c r="G14" s="95"/>
      <c r="H14" s="95"/>
      <c r="I14" s="95"/>
      <c r="J14" s="95"/>
      <c r="K14" s="95"/>
      <c r="L14" s="95"/>
      <c r="M14" s="95"/>
      <c r="N14" s="95"/>
      <c r="O14" s="95"/>
      <c r="P14" s="95"/>
      <c r="Q14" s="95"/>
    </row>
    <row r="15" spans="2:17" x14ac:dyDescent="0.2">
      <c r="B15" s="95"/>
      <c r="C15" s="95"/>
      <c r="D15" s="95"/>
      <c r="E15" s="95"/>
      <c r="F15" s="95"/>
      <c r="G15" s="95"/>
      <c r="H15" s="95"/>
      <c r="I15" s="95"/>
      <c r="J15" s="95"/>
      <c r="K15" s="95"/>
      <c r="L15" s="95"/>
      <c r="M15" s="95"/>
      <c r="N15" s="95"/>
      <c r="O15" s="95"/>
      <c r="P15" s="95"/>
      <c r="Q15" s="95"/>
    </row>
    <row r="16" spans="2:17" x14ac:dyDescent="0.2">
      <c r="B16" s="95"/>
      <c r="C16" s="95"/>
      <c r="D16" s="95"/>
      <c r="E16" s="95"/>
      <c r="F16" s="95"/>
      <c r="G16" s="95"/>
      <c r="H16" s="95"/>
      <c r="I16" s="95"/>
      <c r="J16" s="95"/>
      <c r="K16" s="95"/>
      <c r="L16" s="95"/>
      <c r="M16" s="95"/>
      <c r="N16" s="95"/>
      <c r="O16" s="95"/>
      <c r="P16" s="95"/>
      <c r="Q16" s="95"/>
    </row>
    <row r="17" spans="2:17" x14ac:dyDescent="0.2">
      <c r="B17" s="95"/>
      <c r="C17" s="95"/>
      <c r="D17" s="95"/>
      <c r="E17" s="95"/>
      <c r="F17" s="95"/>
      <c r="G17" s="95"/>
      <c r="H17" s="95"/>
      <c r="I17" s="95"/>
      <c r="J17" s="95"/>
      <c r="K17" s="95"/>
      <c r="L17" s="95"/>
      <c r="M17" s="95"/>
      <c r="N17" s="95"/>
      <c r="O17" s="95"/>
      <c r="P17" s="95"/>
      <c r="Q17" s="95"/>
    </row>
    <row r="18" spans="2:17" x14ac:dyDescent="0.2">
      <c r="B18" s="95"/>
      <c r="C18" s="95"/>
      <c r="D18" s="95"/>
      <c r="E18" s="95"/>
      <c r="F18" s="95"/>
      <c r="G18" s="95"/>
      <c r="H18" s="95"/>
      <c r="I18" s="95"/>
      <c r="J18" s="95"/>
      <c r="K18" s="95"/>
      <c r="L18" s="95"/>
      <c r="M18" s="95"/>
      <c r="N18" s="95"/>
      <c r="O18" s="95"/>
      <c r="P18" s="95"/>
      <c r="Q18" s="95"/>
    </row>
    <row r="19" spans="2:17" x14ac:dyDescent="0.2">
      <c r="B19" s="95"/>
      <c r="C19" s="95"/>
      <c r="D19" s="95"/>
      <c r="E19" s="95"/>
      <c r="F19" s="95"/>
      <c r="G19" s="95"/>
      <c r="H19" s="95"/>
      <c r="I19" s="95"/>
      <c r="J19" s="95"/>
      <c r="K19" s="95"/>
      <c r="L19" s="95"/>
      <c r="M19" s="95"/>
      <c r="N19" s="95"/>
      <c r="O19" s="95"/>
      <c r="P19" s="95"/>
      <c r="Q19" s="95"/>
    </row>
    <row r="20" spans="2:17" x14ac:dyDescent="0.2">
      <c r="B20" s="95"/>
      <c r="C20" s="95"/>
      <c r="D20" s="95"/>
      <c r="E20" s="95"/>
      <c r="F20" s="95"/>
      <c r="G20" s="95"/>
      <c r="H20" s="95"/>
      <c r="I20" s="95"/>
      <c r="J20" s="95"/>
      <c r="K20" s="95"/>
      <c r="L20" s="95"/>
      <c r="M20" s="95"/>
      <c r="N20" s="95"/>
      <c r="O20" s="95"/>
      <c r="P20" s="95"/>
      <c r="Q20" s="95"/>
    </row>
    <row r="21" spans="2:17" x14ac:dyDescent="0.2">
      <c r="B21" s="95"/>
      <c r="C21" s="95"/>
      <c r="D21" s="95"/>
      <c r="E21" s="95"/>
      <c r="F21" s="95"/>
      <c r="G21" s="95"/>
      <c r="H21" s="95"/>
      <c r="I21" s="95"/>
      <c r="J21" s="95"/>
      <c r="K21" s="95"/>
      <c r="L21" s="95"/>
      <c r="M21" s="95"/>
      <c r="N21" s="95"/>
      <c r="O21" s="95"/>
      <c r="P21" s="95"/>
      <c r="Q21" s="95"/>
    </row>
    <row r="22" spans="2:17" x14ac:dyDescent="0.2">
      <c r="B22" s="95"/>
      <c r="C22" s="95"/>
      <c r="D22" s="95"/>
      <c r="E22" s="95"/>
      <c r="F22" s="95"/>
      <c r="G22" s="95"/>
      <c r="H22" s="95"/>
      <c r="I22" s="95"/>
      <c r="J22" s="95"/>
      <c r="K22" s="95"/>
      <c r="L22" s="95"/>
      <c r="M22" s="95"/>
      <c r="N22" s="95"/>
      <c r="O22" s="95"/>
      <c r="P22" s="95"/>
      <c r="Q22" s="95"/>
    </row>
    <row r="23" spans="2:17" x14ac:dyDescent="0.2">
      <c r="B23" s="95"/>
      <c r="C23" s="95"/>
      <c r="D23" s="95"/>
      <c r="E23" s="95"/>
      <c r="F23" s="95"/>
      <c r="G23" s="95"/>
      <c r="H23" s="95"/>
      <c r="I23" s="95"/>
      <c r="J23" s="95"/>
      <c r="K23" s="95"/>
      <c r="L23" s="95"/>
      <c r="M23" s="95"/>
      <c r="N23" s="95"/>
      <c r="O23" s="95"/>
      <c r="P23" s="95"/>
      <c r="Q23" s="95"/>
    </row>
    <row r="24" spans="2:17" x14ac:dyDescent="0.2">
      <c r="B24" s="95"/>
      <c r="C24" s="95"/>
      <c r="D24" s="95"/>
      <c r="E24" s="95"/>
      <c r="F24" s="95"/>
      <c r="G24" s="95"/>
      <c r="H24" s="95"/>
      <c r="I24" s="95"/>
      <c r="J24" s="95"/>
      <c r="K24" s="95"/>
      <c r="L24" s="95"/>
      <c r="M24" s="95"/>
      <c r="N24" s="95"/>
      <c r="O24" s="95"/>
      <c r="P24" s="95"/>
      <c r="Q24" s="95"/>
    </row>
    <row r="25" spans="2:17" x14ac:dyDescent="0.2">
      <c r="B25" s="95"/>
      <c r="C25" s="95"/>
      <c r="D25" s="95"/>
      <c r="E25" s="95"/>
      <c r="F25" s="95"/>
      <c r="G25" s="95"/>
      <c r="H25" s="95"/>
      <c r="I25" s="95"/>
      <c r="J25" s="95"/>
      <c r="K25" s="95"/>
      <c r="L25" s="95"/>
      <c r="M25" s="95"/>
      <c r="N25" s="95"/>
      <c r="O25" s="95"/>
      <c r="P25" s="95"/>
      <c r="Q25" s="95"/>
    </row>
    <row r="26" spans="2:17" x14ac:dyDescent="0.2">
      <c r="B26" s="95"/>
      <c r="C26" s="95"/>
      <c r="D26" s="95"/>
      <c r="E26" s="95"/>
      <c r="F26" s="95"/>
      <c r="G26" s="95"/>
      <c r="H26" s="95"/>
      <c r="I26" s="95"/>
      <c r="J26" s="95"/>
      <c r="K26" s="95"/>
      <c r="L26" s="95"/>
      <c r="M26" s="95"/>
      <c r="N26" s="95"/>
      <c r="O26" s="95"/>
      <c r="P26" s="95"/>
      <c r="Q26" s="95"/>
    </row>
    <row r="27" spans="2:17" x14ac:dyDescent="0.2">
      <c r="B27" s="95"/>
      <c r="C27" s="95"/>
      <c r="D27" s="95"/>
      <c r="E27" s="95"/>
      <c r="F27" s="95"/>
      <c r="G27" s="95"/>
      <c r="H27" s="95"/>
      <c r="I27" s="95"/>
      <c r="J27" s="95"/>
      <c r="K27" s="95"/>
      <c r="L27" s="95"/>
      <c r="M27" s="95"/>
      <c r="N27" s="95"/>
      <c r="O27" s="95"/>
      <c r="P27" s="95"/>
      <c r="Q27" s="95"/>
    </row>
    <row r="28" spans="2:17" x14ac:dyDescent="0.2">
      <c r="B28" s="95"/>
      <c r="C28" s="95"/>
      <c r="D28" s="95"/>
      <c r="E28" s="95"/>
      <c r="F28" s="95"/>
      <c r="G28" s="95"/>
      <c r="H28" s="95"/>
      <c r="I28" s="95"/>
      <c r="J28" s="95"/>
      <c r="K28" s="95"/>
      <c r="L28" s="95"/>
      <c r="M28" s="95"/>
      <c r="N28" s="95"/>
      <c r="O28" s="95"/>
      <c r="P28" s="95"/>
      <c r="Q28" s="95"/>
    </row>
    <row r="29" spans="2:17" x14ac:dyDescent="0.2">
      <c r="B29" s="95"/>
      <c r="C29" s="95"/>
      <c r="D29" s="95"/>
      <c r="E29" s="95"/>
      <c r="F29" s="95"/>
      <c r="G29" s="95"/>
      <c r="H29" s="95"/>
      <c r="I29" s="95"/>
      <c r="J29" s="95"/>
      <c r="K29" s="95"/>
      <c r="L29" s="95"/>
      <c r="M29" s="95"/>
      <c r="N29" s="95"/>
      <c r="O29" s="95"/>
      <c r="P29" s="95"/>
      <c r="Q29" s="95"/>
    </row>
    <row r="30" spans="2:17" x14ac:dyDescent="0.2">
      <c r="B30" s="95"/>
      <c r="C30" s="95"/>
      <c r="D30" s="95"/>
      <c r="E30" s="95"/>
      <c r="F30" s="95"/>
      <c r="G30" s="95"/>
      <c r="H30" s="95"/>
      <c r="I30" s="95"/>
      <c r="J30" s="95"/>
      <c r="K30" s="95"/>
      <c r="L30" s="95"/>
      <c r="M30" s="95"/>
      <c r="N30" s="95"/>
      <c r="O30" s="95"/>
      <c r="P30" s="95"/>
      <c r="Q30" s="95"/>
    </row>
    <row r="31" spans="2:17" x14ac:dyDescent="0.2">
      <c r="B31" s="95"/>
      <c r="C31" s="95"/>
      <c r="D31" s="95"/>
      <c r="E31" s="95"/>
      <c r="F31" s="95"/>
      <c r="G31" s="95"/>
      <c r="H31" s="95"/>
      <c r="I31" s="95"/>
      <c r="J31" s="95"/>
      <c r="K31" s="95"/>
      <c r="L31" s="95"/>
      <c r="M31" s="95"/>
      <c r="N31" s="95"/>
      <c r="O31" s="95"/>
      <c r="P31" s="95"/>
      <c r="Q31" s="95"/>
    </row>
    <row r="32" spans="2:17" x14ac:dyDescent="0.2">
      <c r="B32" s="95"/>
      <c r="C32" s="95"/>
      <c r="D32" s="95"/>
      <c r="E32" s="95"/>
      <c r="F32" s="95"/>
      <c r="G32" s="95"/>
      <c r="H32" s="95"/>
      <c r="I32" s="95"/>
      <c r="J32" s="95"/>
      <c r="K32" s="95"/>
      <c r="L32" s="95"/>
      <c r="M32" s="95"/>
      <c r="N32" s="95"/>
      <c r="O32" s="95"/>
      <c r="P32" s="95"/>
      <c r="Q32" s="95"/>
    </row>
    <row r="33" spans="2:17" x14ac:dyDescent="0.2">
      <c r="B33" s="95"/>
      <c r="C33" s="95"/>
      <c r="D33" s="95"/>
      <c r="E33" s="95"/>
      <c r="F33" s="95"/>
      <c r="G33" s="95"/>
      <c r="H33" s="95"/>
      <c r="I33" s="95"/>
      <c r="J33" s="95"/>
      <c r="K33" s="95"/>
      <c r="L33" s="95"/>
      <c r="M33" s="95"/>
      <c r="N33" s="95"/>
      <c r="O33" s="95"/>
      <c r="P33" s="95"/>
      <c r="Q33" s="95"/>
    </row>
    <row r="34" spans="2:17" x14ac:dyDescent="0.2">
      <c r="B34" s="95"/>
      <c r="C34" s="95"/>
      <c r="D34" s="95"/>
      <c r="E34" s="95"/>
      <c r="F34" s="95"/>
      <c r="G34" s="95"/>
      <c r="H34" s="95"/>
      <c r="I34" s="95"/>
      <c r="J34" s="95"/>
      <c r="K34" s="95"/>
      <c r="L34" s="95"/>
      <c r="M34" s="95"/>
      <c r="N34" s="95"/>
      <c r="O34" s="95"/>
      <c r="P34" s="95"/>
      <c r="Q34" s="95"/>
    </row>
    <row r="35" spans="2:17" x14ac:dyDescent="0.2">
      <c r="B35" s="95"/>
      <c r="C35" s="95"/>
      <c r="D35" s="95"/>
      <c r="E35" s="95"/>
      <c r="F35" s="95"/>
      <c r="G35" s="95"/>
      <c r="H35" s="95"/>
      <c r="I35" s="95"/>
      <c r="J35" s="95"/>
      <c r="K35" s="95"/>
      <c r="L35" s="95"/>
      <c r="M35" s="95"/>
      <c r="N35" s="95"/>
      <c r="O35" s="95"/>
      <c r="P35" s="95"/>
      <c r="Q35" s="95"/>
    </row>
    <row r="37" spans="2:17" ht="13" x14ac:dyDescent="0.3">
      <c r="B37" s="94" t="s">
        <v>11</v>
      </c>
      <c r="C37" s="94"/>
      <c r="D37" s="40">
        <f>[0]!Cash_minimum</f>
        <v>0</v>
      </c>
    </row>
    <row r="38" spans="2:17" ht="12.5" x14ac:dyDescent="0.25">
      <c r="B38" s="2"/>
      <c r="C38" s="19"/>
    </row>
  </sheetData>
  <sheetProtection sheet="1" objects="1" scenarios="1"/>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M 4 D A A B Q S w M E F A A C A A g A A G 6 a W A 7 c E 7 + k A A A A 9 g A A A B I A H A B D b 2 5 m a W c v U G F j a 2 F n Z S 5 4 b W w g o h g A K K A U A A A A A A A A A A A A A A A A A A A A A A A A A A A A h Y + x D o I w F E V / h X S n h T p g y K M M r p K Y E I 1 r U y o 2 w s P Q Y v k 3 B z / J X x C j q J v j P f c M 9 9 6 v N 8 j H t g k u u r e m w 4 z E N C K B R t V V B u u M D O 4 Q L k k u Y C P V S d Y 6 m G S 0 6 W i r j B y d O 6 e M e e + p X 9 C u r x m P o p j t i 3 W p j r q V 5 C O b / 3 J o 0 D q J S h M B u 9 c Y w W n M E 8 q T h E b A Z g i F w a / A p 7 3 P 9 g f C a m j c 0 G u h M d y W w O Y I 7 P 1 B P A B Q S w M E F A A C A A g A A G 6 a 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u m l i W B N 7 1 y A A A A B 4 B A A A T A B w A R m 9 y b X V s Y X M v U 2 V j d G l v b j E u b S C i G A A o o B Q A A A A A A A A A A A A A A A A A A A A A A A A A A A C F j 0 1 L A 0 E M h u 8 L + x / C e t k F L e y i F 4 u X b u m p o r B 6 m 8 s 4 T W n K b A L J j F j E / + 5 Y F b y Z Q / L y 8 u T L M C Q S h u m 7 9 s u 6 q i s 7 e M U d X D T 9 A P f C 6 Q C P K s c f k t i S 5 r O 2 B u 4 g Y q o r K D F J 1 o D F e f I v E R c b l X m U m G e 2 9 n 1 L j H a 2 V s R e T + 2 G C j K W 2 c j J 2 m a 8 d c + G a i 4 p h b J 9 Z 8 L u g X G t 9 I p w B S O l E 8 g e J h / U z 6 V H 3 F p C / l L m r g u w F c 9 Q L H P / 3 b x I b 6 n p L o F z j L + 5 H 2 6 G 7 q O r K + K / v y w / A V B L A Q I t A B Q A A g A I A A B u m l g O 3 B O / p A A A A P Y A A A A S A A A A A A A A A A A A A A A A A A A A A A B D b 2 5 m a W c v U G F j a 2 F n Z S 5 4 b W x Q S w E C L Q A U A A I A C A A A b p p Y D 8 r p q 6 Q A A A D p A A A A E w A A A A A A A A A A A A A A A A D w A A A A W 0 N v b n R l b n R f V H l w Z X N d L n h t b F B L A Q I t A B Q A A g A I A A B u m l i W B N 7 1 y A A A A B 4 B A A A T A A A A A A A A A A A A A A A A A O E B A A B G b 3 J t d W x h c y 9 T Z W N 0 a W 9 u M S 5 t U E s F B g A A A A A D A A M A w g A A A P Y 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o H A A A A A A A A 2 A 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E y J T I w T W 9 u d G g l M j B Q c m 9 q Z W N 0 a W 9 u J T I w a W 5 z d H J 1 Y 3 R p b 2 5 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W E x Z W V i Z D Q t M z U z M i 0 0 O G M w L W I 0 Y W I t Y z N l Y j R k M G Q 4 Y W F h 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Q t M D Q t M j Z U M j A 6 M j A 6 M j g u N j Y 3 N j k 4 M V 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8 x M i B N b 2 5 0 a C B Q c m 9 q Z W N 0 a W 9 u I G l u c 3 R y d W N 0 a W 9 u c y 9 B d X R v U m V t b 3 Z l Z E N v b H V t b n M x L n t D b 2 x 1 b W 4 x L D B 9 J n F 1 b 3 Q 7 X S w m c X V v d D t D b 2 x 1 b W 5 D b 3 V u d C Z x d W 9 0 O z o x L C Z x d W 9 0 O 0 t l e U N v b H V t b k 5 h b W V z J n F 1 b 3 Q 7 O l t d L C Z x d W 9 0 O 0 N v b H V t b k l k Z W 5 0 a X R p Z X M m c X V v d D s 6 W y Z x d W 9 0 O 1 N l Y 3 R p b 2 4 x L z E y I E 1 v b n R o I F B y b 2 p l Y 3 R p b 2 4 g a W 5 z d H J 1 Y 3 R p b 2 5 z L 0 F 1 d G 9 S Z W 1 v d m V k Q 2 9 s d W 1 u c z E u e 0 N v b H V t b j E s M H 0 m c X V v d D t d L C Z x d W 9 0 O 1 J l b G F 0 a W 9 u c 2 h p c E l u Z m 8 m c X V v d D s 6 W 1 1 9 I i A v P j w v U 3 R h Y m x l R W 5 0 c m l l c z 4 8 L 0 l 0 Z W 0 + P E l 0 Z W 0 + P E l 0 Z W 1 M b 2 N h d G l v b j 4 8 S X R l b V R 5 c G U + R m 9 y b X V s Y T w v S X R l b V R 5 c G U + P E l 0 Z W 1 Q Y X R o P l N l Y 3 R p b 2 4 x L z E y J T I w T W 9 u d G g l M j B Q c m 9 q Z W N 0 a W 9 u J T I w a W 5 z d H J 1 Y 3 R p b 2 5 z L 1 N v d X J j Z T w v S X R l b V B h d G g + P C 9 J d G V t T G 9 j Y X R p b 2 4 + P F N 0 Y W J s Z U V u d H J p Z X M g L z 4 8 L 0 l 0 Z W 0 + P C 9 J d G V t c z 4 8 L 0 x v Y 2 F s U G F j a 2 F n Z U 1 l d G F k Y X R h R m l s Z T 4 W A A A A U E s F B g A A A A A A A A A A A A A A A A A A A A A A A N o A A A A B A A A A 0 I y d 3 w E V 0 R G M e g D A T 8 K X 6 w E A A A B s v Z c f m o E P S 4 t S / 3 P a s 1 t v A A A A A A I A A A A A A A N m A A D A A A A A E A A A A A 0 8 C b X z 9 R h m U P c F r s X 9 r m Q A A A A A B I A A A K A A A A A Q A A A A v Z 3 v l g 1 E s p N u M p g v / 9 8 d Z l A A A A A N o z z S k j m W Y a K P A g k 1 v j A r F I r X 2 z J m n W i 9 l 7 N L X P 7 y E P s 2 z B 7 1 e H k S n Y d T L q Z w u u j 9 k L U g r 5 a X W 6 s G V U q 5 k t a K F 0 f x i v X E l W V d h Y T q x K j 0 v h Q A A A A 6 + n L 2 m L q F L a h k X D d X L 8 O u R 7 A h Y w = = < / D a t a M a s h u p > 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DD424-FC02-4E74-83F6-36F4774EEDDF}">
  <ds:schemaRefs>
    <ds:schemaRef ds:uri="http://schemas.microsoft.com/sharepoint/v3/contenttype/forms"/>
  </ds:schemaRefs>
</ds:datastoreItem>
</file>

<file path=customXml/itemProps2.xml><?xml version="1.0" encoding="utf-8"?>
<ds:datastoreItem xmlns:ds="http://schemas.openxmlformats.org/officeDocument/2006/customXml" ds:itemID="{505C508E-4556-48E6-9949-E6750362327B}">
  <ds:schemaRefs>
    <ds:schemaRef ds:uri="http://schemas.microsoft.com/DataMashup"/>
  </ds:schemaRefs>
</ds:datastoreItem>
</file>

<file path=customXml/itemProps3.xml><?xml version="1.0" encoding="utf-8"?>
<ds:datastoreItem xmlns:ds="http://schemas.openxmlformats.org/officeDocument/2006/customXml" ds:itemID="{D8111029-9263-48A0-82FD-95F7C86A15B2}">
  <ds:schemaRefs>
    <ds:schemaRef ds:uri="http://schemas.microsoft.com/office/2006/metadata/properties"/>
    <ds:schemaRef ds:uri="http://schemas.microsoft.com/office/infopath/2007/PartnerControls"/>
    <ds:schemaRef ds:uri="71af3243-3dd4-4a8d-8c0d-dd76da1f02a5"/>
  </ds:schemaRefs>
</ds:datastoreItem>
</file>

<file path=customXml/itemProps4.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TM16410107</Template>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Cash Flow</vt:lpstr>
      <vt:lpstr>Cash Flow Chart</vt:lpstr>
      <vt:lpstr>Instructions!_Hlk165886807</vt:lpstr>
      <vt:lpstr>Instructions!_Hlk165887349</vt:lpstr>
      <vt:lpstr>Instructions!_Hlk165889620</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2024-05-14T17:20:40Z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